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6. June 2025\26.06.2025\"/>
    </mc:Choice>
  </mc:AlternateContent>
  <xr:revisionPtr revIDLastSave="0" documentId="13_ncr:1_{F5B79590-653C-4E3F-869E-A19407369D6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5" i="2"/>
  <c r="L35" i="2"/>
  <c r="K35" i="2"/>
  <c r="J35" i="2"/>
  <c r="M19" i="2"/>
  <c r="M64" i="2" s="1"/>
  <c r="L19" i="2"/>
  <c r="L64" i="2" s="1"/>
  <c r="K19" i="2"/>
  <c r="K64" i="2" s="1"/>
  <c r="J19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D53" i="3"/>
  <c r="C53" i="3"/>
  <c r="B74" i="3" l="1"/>
  <c r="D74" i="3" s="1"/>
  <c r="B84" i="3"/>
  <c r="D84" i="3" s="1"/>
  <c r="B73" i="3"/>
  <c r="D73" i="3" s="1"/>
  <c r="B72" i="3"/>
  <c r="C72" i="3" s="1"/>
  <c r="C74" i="3" l="1"/>
  <c r="C84" i="3"/>
  <c r="D72" i="3"/>
  <c r="C73" i="3"/>
</calcChain>
</file>

<file path=xl/sharedStrings.xml><?xml version="1.0" encoding="utf-8"?>
<sst xmlns="http://schemas.openxmlformats.org/spreadsheetml/2006/main" count="255" uniqueCount="156">
  <si>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</si>
  <si>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</si>
  <si>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</si>
  <si>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</si>
  <si>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</si>
  <si>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</si>
  <si>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</si>
  <si>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</si>
  <si>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</si>
  <si>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</si>
  <si>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</si>
  <si>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</si>
  <si>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</si>
  <si>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</si>
  <si>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</si>
  <si>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</si>
  <si>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</si>
  <si>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</si>
  <si>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</si>
  <si>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</si>
  <si>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</si>
  <si>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</si>
  <si>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</si>
  <si>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</si>
  <si>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</si>
  <si>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</si>
  <si>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</si>
  <si>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</si>
  <si>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</si>
  <si>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</si>
  <si>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</si>
  <si>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</si>
  <si>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</si>
  <si>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</si>
  <si>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</si>
  <si>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</si>
  <si>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</si>
  <si>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</si>
  <si>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</si>
  <si>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</si>
  <si>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</si>
  <si>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</si>
  <si>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</si>
  <si>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</si>
  <si>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</si>
  <si>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</si>
  <si>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</si>
  <si>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</si>
  <si>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</si>
  <si>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</si>
  <si>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</si>
  <si>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</si>
  <si>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</si>
  <si>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</si>
  <si>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</si>
  <si>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</si>
  <si>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</si>
  <si>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</si>
  <si>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</si>
  <si>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</si>
  <si>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</si>
  <si>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</si>
  <si>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</si>
  <si>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</si>
  <si>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</si>
  <si>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</si>
  <si>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</si>
  <si>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</si>
  <si>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</si>
  <si>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</si>
  <si>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</si>
  <si>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</si>
  <si>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</si>
  <si>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</si>
  <si>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</si>
  <si>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</si>
  <si>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</si>
  <si>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</si>
  <si>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</si>
  <si>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</si>
  <si>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</si>
  <si>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</si>
  <si>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</si>
  <si>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</si>
  <si>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</si>
  <si>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</si>
  <si>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</si>
  <si>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</si>
  <si>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</si>
  <si>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</si>
  <si>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</si>
  <si>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</si>
  <si>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</si>
  <si>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</si>
  <si>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</si>
  <si>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</si>
  <si>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</si>
  <si>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</si>
  <si>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</si>
  <si>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</si>
  <si>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</si>
  <si>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</si>
  <si>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</si>
  <si>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</si>
  <si>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</si>
  <si>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</si>
  <si>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</si>
  <si>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</si>
  <si>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</si>
  <si>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</si>
  <si>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</si>
  <si>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</si>
  <si>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</si>
  <si>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</si>
  <si>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</si>
  <si>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</si>
  <si>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</si>
  <si>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</si>
  <si>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</si>
  <si>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</si>
  <si>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</si>
  <si>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</si>
  <si>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</si>
  <si>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</si>
  <si>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</si>
  <si>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</si>
  <si>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</si>
  <si>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</si>
  <si>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</si>
  <si>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</si>
  <si>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</si>
  <si>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</si>
  <si>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24-04-2025</t>
  </si>
  <si>
    <t>30-04-2025</t>
  </si>
  <si>
    <t>08-05-2025</t>
  </si>
  <si>
    <t>15-05-2025</t>
  </si>
  <si>
    <t>22-05-2025</t>
  </si>
  <si>
    <t>29-05-2025</t>
  </si>
  <si>
    <t>04-06-2025</t>
  </si>
  <si>
    <t>12-06-2025</t>
  </si>
  <si>
    <t>19-06-2025</t>
  </si>
  <si>
    <t>Dated: 26.06.2025</t>
  </si>
  <si>
    <t>U.O.NO.PBS.PS.SPI-1516(01)/2019-1342</t>
  </si>
  <si>
    <t>Subject:   Sensitive Price Indicator (SPI) for the week ended on 26-06-2025.</t>
  </si>
  <si>
    <t>For the week ended on June 26, 2025, the SPI and percentage changes by</t>
  </si>
  <si>
    <t>SPI for week ended on
26-06-2025     19-06-25     27-06-24</t>
  </si>
  <si>
    <t>% change over
19-06-25     27-06-24</t>
  </si>
  <si>
    <t>26-06-2025</t>
  </si>
  <si>
    <t>The comparative changes in prices i.e. increase, decrease and unchanged for the week ended on 26-06-2025 over</t>
  </si>
  <si>
    <t>previous and corresponding weeks ended on 19-06-2025 and 27-06-2024 repectively are as follows:</t>
  </si>
  <si>
    <t>Prices in Rs.
on
26.06.25 19.06.25 27.06.24</t>
  </si>
  <si>
    <t>%change                col. 3 over                  19.06.25 27.06.24</t>
  </si>
  <si>
    <t>i.    Average prices of the following 12 items registered INCREASE.</t>
  </si>
  <si>
    <t>ii.    Average prices of the following 14 items registered DECREASE.</t>
  </si>
  <si>
    <t>iii.    Average prices of the following 25 items remained UNCHANGED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</si>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</sst>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L20" sqref="L20"/>
    </sheetView>
  </sheetViews>
  <sheetFormatPr defaultRowHeight="14.4" x14ac:dyDescent="0.3"/>
  <cols>
    <col min="1" max="1" width="6.77734375" customWidth="1"/>
    <col min="2" max="2" width="14.44140625" customWidth="1"/>
    <col min="3" max="3" width="14.33203125" customWidth="1"/>
    <col min="4" max="4" width="11.109375" customWidth="1"/>
    <col min="5" max="8" width="10.21875" customWidth="1"/>
    <col min="9" max="9" width="6.77734375" customWidth="1"/>
  </cols>
  <sheetData>
    <row r="1" spans="1:25" ht="12" customHeight="1" x14ac:dyDescent="0.3">
      <c r="A1" s="51" t="s">
        <v>116</v>
      </c>
      <c r="B1" s="52"/>
      <c r="C1" s="52"/>
      <c r="D1" s="52"/>
      <c r="E1" s="52"/>
      <c r="F1" s="52"/>
      <c r="G1" s="52"/>
      <c r="H1" s="52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idden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.6" x14ac:dyDescent="0.3">
      <c r="A3" s="54" t="s">
        <v>0</v>
      </c>
      <c r="B3" s="55"/>
      <c r="C3" s="55"/>
      <c r="D3" s="55"/>
      <c r="E3" s="55"/>
      <c r="F3" s="55"/>
      <c r="G3" s="55"/>
      <c r="H3" s="55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idden="1" x14ac:dyDescent="0.3">
      <c r="A4" s="5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3">
      <c r="A5" s="57"/>
      <c r="B5" s="55"/>
      <c r="C5" s="55"/>
      <c r="D5" s="55"/>
      <c r="E5" s="55"/>
      <c r="F5" s="55"/>
      <c r="G5" s="55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idden="1" x14ac:dyDescent="0.3">
      <c r="A6" s="56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7.399999999999999" x14ac:dyDescent="0.3">
      <c r="A7" s="58" t="s">
        <v>1</v>
      </c>
      <c r="B7" s="59"/>
      <c r="C7" s="59"/>
      <c r="D7" s="59"/>
      <c r="E7" s="59"/>
      <c r="F7" s="59"/>
      <c r="G7" s="59"/>
      <c r="H7" s="5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30" customHeight="1" x14ac:dyDescent="0.3">
      <c r="A8" s="60"/>
      <c r="B8" s="60"/>
      <c r="C8" s="60"/>
      <c r="D8" s="60"/>
      <c r="E8" s="60"/>
      <c r="F8" s="60"/>
      <c r="G8" s="60"/>
      <c r="H8" s="60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3">
      <c r="A9" s="60" t="s">
        <v>143</v>
      </c>
      <c r="B9" s="60"/>
      <c r="C9" s="60"/>
      <c r="D9" s="60"/>
      <c r="E9" s="60"/>
      <c r="F9" s="60"/>
      <c r="G9" s="60"/>
      <c r="H9" s="60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3">
      <c r="A10" s="60"/>
      <c r="B10" s="60"/>
      <c r="C10" s="60"/>
      <c r="D10" s="60"/>
      <c r="E10" s="60"/>
      <c r="F10" s="60"/>
      <c r="G10" s="60"/>
      <c r="H10" s="60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idden="1" x14ac:dyDescent="0.3">
      <c r="A11" s="60"/>
      <c r="B11" s="60"/>
      <c r="C11" s="60"/>
      <c r="D11" s="60"/>
      <c r="E11" s="60"/>
      <c r="F11" s="60"/>
      <c r="G11" s="60"/>
      <c r="H11" s="60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3">
      <c r="A12" s="60"/>
      <c r="B12" s="60" t="s">
        <v>2</v>
      </c>
      <c r="C12" s="60"/>
      <c r="D12" s="60"/>
      <c r="E12" s="60"/>
      <c r="F12" s="60"/>
      <c r="G12" s="60"/>
      <c r="H12" s="60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3">
      <c r="A13" s="60" t="s">
        <v>3</v>
      </c>
      <c r="B13" s="60"/>
      <c r="C13" s="60"/>
      <c r="D13" s="60"/>
      <c r="E13" s="60"/>
      <c r="F13" s="60"/>
      <c r="G13" s="60"/>
      <c r="H13" s="60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3">
      <c r="A14" s="60"/>
      <c r="B14" s="60"/>
      <c r="C14" s="60"/>
      <c r="D14" s="60"/>
      <c r="E14" s="60"/>
      <c r="F14" s="60"/>
      <c r="G14" s="60"/>
      <c r="H14" s="60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idden="1" x14ac:dyDescent="0.3">
      <c r="A15" s="60"/>
      <c r="B15" s="60"/>
      <c r="C15" s="60"/>
      <c r="D15" s="60"/>
      <c r="E15" s="60"/>
      <c r="F15" s="60"/>
      <c r="G15" s="60"/>
      <c r="H15" s="60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3">
      <c r="A16" s="61" t="s">
        <v>4</v>
      </c>
      <c r="B16" s="60" t="s">
        <v>144</v>
      </c>
      <c r="C16" s="60"/>
      <c r="D16" s="60"/>
      <c r="E16" s="60"/>
      <c r="F16" s="60"/>
      <c r="G16" s="60"/>
      <c r="H16" s="6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3">
      <c r="A17" s="61" t="s">
        <v>5</v>
      </c>
      <c r="B17" s="60"/>
      <c r="C17" s="60"/>
      <c r="D17" s="60"/>
      <c r="E17" s="60"/>
      <c r="F17" s="60"/>
      <c r="G17" s="60"/>
      <c r="H17" s="6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10.050000000000001" customHeight="1" x14ac:dyDescent="0.3">
      <c r="A18" s="61"/>
      <c r="B18" s="60"/>
      <c r="C18" s="60"/>
      <c r="D18" s="60"/>
      <c r="E18" s="60"/>
      <c r="F18" s="60"/>
      <c r="G18" s="60"/>
      <c r="H18" s="6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3">
      <c r="A19" s="61"/>
      <c r="B19" s="62" t="s">
        <v>6</v>
      </c>
      <c r="C19" s="62"/>
      <c r="D19" s="62"/>
      <c r="E19" s="62"/>
      <c r="F19" s="62"/>
      <c r="G19" s="62"/>
      <c r="H19" s="6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30" customHeight="1" x14ac:dyDescent="0.3">
      <c r="A20" s="61"/>
      <c r="B20" s="63" t="s">
        <v>117</v>
      </c>
      <c r="C20" s="63"/>
      <c r="D20" s="63" t="s">
        <v>145</v>
      </c>
      <c r="E20" s="63"/>
      <c r="F20" s="63"/>
      <c r="G20" s="63" t="s">
        <v>146</v>
      </c>
      <c r="H20" s="6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6.25" customHeight="1" x14ac:dyDescent="0.3">
      <c r="A21" s="64"/>
      <c r="B21" s="65" t="s">
        <v>7</v>
      </c>
      <c r="C21" s="65"/>
      <c r="D21" s="66">
        <v>299.39</v>
      </c>
      <c r="E21" s="66">
        <v>299.58</v>
      </c>
      <c r="F21" s="66">
        <v>306.62</v>
      </c>
      <c r="G21" s="66">
        <f t="shared" ref="G21:G26" si="0">D21/E21*100-100</f>
        <v>-6.342212430736538E-2</v>
      </c>
      <c r="H21" s="66">
        <f t="shared" ref="H21:H26" si="1">D21/F21*100-100</f>
        <v>-2.3579675167960374</v>
      </c>
      <c r="I21" s="53"/>
      <c r="J21" s="53"/>
      <c r="K21" s="53"/>
      <c r="L21" s="53"/>
      <c r="M21" s="67"/>
      <c r="N21" s="67"/>
      <c r="O21" s="67"/>
      <c r="P21" s="67"/>
      <c r="Q21" s="67"/>
      <c r="R21" s="67"/>
      <c r="S21" s="53"/>
      <c r="T21" s="53"/>
      <c r="U21" s="53"/>
      <c r="V21" s="53"/>
      <c r="W21" s="53"/>
      <c r="X21" s="53"/>
      <c r="Y21" s="53"/>
    </row>
    <row r="22" spans="1:25" ht="26.25" customHeight="1" x14ac:dyDescent="0.3">
      <c r="A22" s="64"/>
      <c r="B22" s="65" t="s">
        <v>8</v>
      </c>
      <c r="C22" s="65"/>
      <c r="D22" s="66">
        <v>295.27999999999997</v>
      </c>
      <c r="E22" s="66">
        <v>295.36</v>
      </c>
      <c r="F22" s="66">
        <v>305.38</v>
      </c>
      <c r="G22" s="66">
        <f t="shared" si="0"/>
        <v>-2.7085590465887321E-2</v>
      </c>
      <c r="H22" s="66">
        <f t="shared" si="1"/>
        <v>-3.307354771104869</v>
      </c>
      <c r="I22" s="53"/>
      <c r="J22" s="53"/>
      <c r="K22" s="53"/>
      <c r="L22" s="53"/>
      <c r="M22" s="67"/>
      <c r="N22" s="67"/>
      <c r="O22" s="67"/>
      <c r="P22" s="67"/>
      <c r="Q22" s="67"/>
      <c r="R22" s="67"/>
      <c r="S22" s="53"/>
      <c r="T22" s="53"/>
      <c r="U22" s="53"/>
      <c r="V22" s="53"/>
      <c r="W22" s="53"/>
      <c r="X22" s="53"/>
      <c r="Y22" s="53"/>
    </row>
    <row r="23" spans="1:25" ht="26.25" customHeight="1" x14ac:dyDescent="0.3">
      <c r="A23" s="64"/>
      <c r="B23" s="65" t="s">
        <v>9</v>
      </c>
      <c r="C23" s="65"/>
      <c r="D23" s="66">
        <v>319.56</v>
      </c>
      <c r="E23" s="66">
        <v>320.05</v>
      </c>
      <c r="F23" s="66">
        <v>325.41000000000003</v>
      </c>
      <c r="G23" s="66">
        <f t="shared" si="0"/>
        <v>-0.15310107795657757</v>
      </c>
      <c r="H23" s="66">
        <f t="shared" si="1"/>
        <v>-1.7977320918226383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6.25" customHeight="1" x14ac:dyDescent="0.3">
      <c r="A24" s="64"/>
      <c r="B24" s="65" t="s">
        <v>10</v>
      </c>
      <c r="C24" s="65"/>
      <c r="D24" s="66">
        <v>310.02999999999997</v>
      </c>
      <c r="E24" s="66">
        <v>310.88</v>
      </c>
      <c r="F24" s="66">
        <v>313.08</v>
      </c>
      <c r="G24" s="66">
        <f t="shared" si="0"/>
        <v>-0.27341739577973101</v>
      </c>
      <c r="H24" s="66">
        <f t="shared" si="1"/>
        <v>-0.97419189983391163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6.25" customHeight="1" x14ac:dyDescent="0.3">
      <c r="A25" s="64"/>
      <c r="B25" s="65" t="s">
        <v>11</v>
      </c>
      <c r="C25" s="65"/>
      <c r="D25" s="66">
        <v>312.83</v>
      </c>
      <c r="E25" s="66">
        <v>313.60000000000002</v>
      </c>
      <c r="F25" s="66">
        <v>313.45</v>
      </c>
      <c r="G25" s="66">
        <f t="shared" si="0"/>
        <v>-0.24553571428572241</v>
      </c>
      <c r="H25" s="66">
        <f t="shared" si="1"/>
        <v>-0.19779869197638789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6.25" customHeight="1" x14ac:dyDescent="0.3">
      <c r="A26" s="64"/>
      <c r="B26" s="65" t="s">
        <v>12</v>
      </c>
      <c r="C26" s="65"/>
      <c r="D26" s="66">
        <v>309.8</v>
      </c>
      <c r="E26" s="66">
        <v>310.35000000000002</v>
      </c>
      <c r="F26" s="66">
        <v>314.57</v>
      </c>
      <c r="G26" s="66">
        <f t="shared" si="0"/>
        <v>-0.17721926856775383</v>
      </c>
      <c r="H26" s="66">
        <f t="shared" si="1"/>
        <v>-1.5163556601074362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3">
      <c r="A27" s="64"/>
      <c r="B27" s="68"/>
      <c r="C27" s="68"/>
      <c r="D27" s="68"/>
      <c r="E27" s="68"/>
      <c r="F27" s="68"/>
      <c r="G27" s="68"/>
      <c r="H27" s="68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idden="1" x14ac:dyDescent="0.3">
      <c r="A28" s="64"/>
      <c r="B28" s="68"/>
      <c r="C28" s="68"/>
      <c r="D28" s="68"/>
      <c r="E28" s="68"/>
      <c r="F28" s="68"/>
      <c r="G28" s="68"/>
      <c r="H28" s="68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3">
      <c r="A29" s="61" t="s">
        <v>13</v>
      </c>
      <c r="B29" s="60" t="s">
        <v>14</v>
      </c>
      <c r="C29" s="60"/>
      <c r="D29" s="60"/>
      <c r="E29" s="60"/>
      <c r="F29" s="60"/>
      <c r="G29" s="60"/>
      <c r="H29" s="60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3">
      <c r="A30" s="61" t="s">
        <v>15</v>
      </c>
      <c r="B30" s="60"/>
      <c r="C30" s="60"/>
      <c r="D30" s="60"/>
      <c r="E30" s="60"/>
      <c r="F30" s="60"/>
      <c r="G30" s="60"/>
      <c r="H30" s="60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10.050000000000001" customHeight="1" x14ac:dyDescent="0.3">
      <c r="A31" s="61"/>
      <c r="B31" s="60"/>
      <c r="C31" s="60"/>
      <c r="D31" s="60"/>
      <c r="E31" s="60"/>
      <c r="F31" s="60"/>
      <c r="G31" s="60"/>
      <c r="H31" s="60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3">
      <c r="A32" s="61"/>
      <c r="B32" s="62" t="s">
        <v>6</v>
      </c>
      <c r="C32" s="62"/>
      <c r="D32" s="62"/>
      <c r="E32" s="62"/>
      <c r="F32" s="62"/>
      <c r="G32" s="62"/>
      <c r="H32" s="6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40.200000000000003" x14ac:dyDescent="0.3">
      <c r="A33" s="61"/>
      <c r="B33" s="69" t="s">
        <v>16</v>
      </c>
      <c r="C33" s="69" t="s">
        <v>118</v>
      </c>
      <c r="D33" s="70" t="s">
        <v>17</v>
      </c>
      <c r="E33" s="70"/>
      <c r="F33" s="69" t="s">
        <v>18</v>
      </c>
      <c r="G33" s="70" t="s">
        <v>17</v>
      </c>
      <c r="H33" s="70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6.25" customHeight="1" x14ac:dyDescent="0.3">
      <c r="A34" s="64"/>
      <c r="B34" s="71" t="s">
        <v>132</v>
      </c>
      <c r="C34" s="66">
        <v>297.70999999999998</v>
      </c>
      <c r="D34" s="66">
        <f>C34/303.2*100-100</f>
        <v>-1.8106860158311378</v>
      </c>
      <c r="E34" s="66">
        <f>C34/309.64*100-100</f>
        <v>-3.8528613874176472</v>
      </c>
      <c r="F34" s="66">
        <v>308.86</v>
      </c>
      <c r="G34" s="66">
        <f>F34/314.92*100-100</f>
        <v>-1.9242982344722463</v>
      </c>
      <c r="H34" s="66">
        <f>F34/320.14*100-100</f>
        <v>-3.523458486911963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6.25" customHeight="1" x14ac:dyDescent="0.3">
      <c r="A35" s="64"/>
      <c r="B35" s="71" t="s">
        <v>133</v>
      </c>
      <c r="C35" s="66">
        <v>297.93</v>
      </c>
      <c r="D35" s="66">
        <f>C35/297.71*100-100</f>
        <v>7.3897416949392891E-2</v>
      </c>
      <c r="E35" s="66">
        <f>C35/306.26*100-100</f>
        <v>-2.7199111865734977</v>
      </c>
      <c r="F35" s="66">
        <v>309.31</v>
      </c>
      <c r="G35" s="66">
        <f>F35/308.86*100-100</f>
        <v>0.1456970795829875</v>
      </c>
      <c r="H35" s="66">
        <f>F35/316.95*100-100</f>
        <v>-2.4104748383025623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6.25" customHeight="1" x14ac:dyDescent="0.3">
      <c r="A36" s="64"/>
      <c r="B36" s="71" t="s">
        <v>134</v>
      </c>
      <c r="C36" s="66">
        <v>298.24</v>
      </c>
      <c r="D36" s="66">
        <f>C36/297.93*100-100</f>
        <v>0.10405128721511403</v>
      </c>
      <c r="E36" s="66">
        <f>C36/303.24*100-100</f>
        <v>-1.6488589895792103</v>
      </c>
      <c r="F36" s="66">
        <v>310.05</v>
      </c>
      <c r="G36" s="66">
        <f>F36/309.31*100-100</f>
        <v>0.23924218421649357</v>
      </c>
      <c r="H36" s="66">
        <f>F36/312.56*100-100</f>
        <v>-0.8030458152034754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6.25" customHeight="1" x14ac:dyDescent="0.3">
      <c r="A37" s="64"/>
      <c r="B37" s="71" t="s">
        <v>135</v>
      </c>
      <c r="C37" s="66">
        <v>300.97000000000003</v>
      </c>
      <c r="D37" s="66">
        <f>C37/298.24*100-100</f>
        <v>0.91537017167382828</v>
      </c>
      <c r="E37" s="66">
        <f>C37/299.7*100-100</f>
        <v>0.42375709042377707</v>
      </c>
      <c r="F37" s="66">
        <v>313.24</v>
      </c>
      <c r="G37" s="66">
        <f>F37/310.05*100-100</f>
        <v>1.0288663118851673</v>
      </c>
      <c r="H37" s="66">
        <f>F37/309.25*100-100</f>
        <v>1.2902182700080829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6.25" customHeight="1" x14ac:dyDescent="0.3">
      <c r="A38" s="64"/>
      <c r="B38" s="71" t="s">
        <v>136</v>
      </c>
      <c r="C38" s="66">
        <v>300.18</v>
      </c>
      <c r="D38" s="66">
        <f>C38/300.97*100-100</f>
        <v>-0.2624846330199091</v>
      </c>
      <c r="E38" s="66">
        <f>C38/298.56*100-100</f>
        <v>0.54260450160772677</v>
      </c>
      <c r="F38" s="66">
        <v>312.33999999999997</v>
      </c>
      <c r="G38" s="66">
        <f>F38/313.24*100-100</f>
        <v>-0.28731962712298298</v>
      </c>
      <c r="H38" s="66">
        <f>F38/308.19*100-100</f>
        <v>1.3465719199195121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6.25" customHeight="1" x14ac:dyDescent="0.3">
      <c r="A39" s="64"/>
      <c r="B39" s="71" t="s">
        <v>137</v>
      </c>
      <c r="C39" s="66">
        <v>298.17</v>
      </c>
      <c r="D39" s="66">
        <f>C39/300.18*100-100</f>
        <v>-0.66959824105536825</v>
      </c>
      <c r="E39" s="66">
        <f>C39/298.82*100-100</f>
        <v>-0.21752225419984939</v>
      </c>
      <c r="F39" s="66">
        <v>309.8</v>
      </c>
      <c r="G39" s="66">
        <f>F39/312.34*100-100</f>
        <v>-0.81321636677978404</v>
      </c>
      <c r="H39" s="66">
        <f>F39/308.52*100-100</f>
        <v>0.4148839621418432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6.25" customHeight="1" x14ac:dyDescent="0.3">
      <c r="A40" s="64"/>
      <c r="B40" s="71" t="s">
        <v>138</v>
      </c>
      <c r="C40" s="66">
        <v>298.99</v>
      </c>
      <c r="D40" s="66">
        <f>C40/298.17*100-100</f>
        <v>0.27501089982224869</v>
      </c>
      <c r="E40" s="66">
        <f>C40/301.25*100-100</f>
        <v>-0.75020746887966538</v>
      </c>
      <c r="F40" s="66">
        <v>309.85000000000002</v>
      </c>
      <c r="G40" s="66">
        <f>F40/309.8*100-100</f>
        <v>1.613944480310181E-2</v>
      </c>
      <c r="H40" s="66">
        <f>F40/309.91*100-100</f>
        <v>-1.9360459488240167E-2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6.25" customHeight="1" x14ac:dyDescent="0.3">
      <c r="A41" s="64"/>
      <c r="B41" s="71" t="s">
        <v>139</v>
      </c>
      <c r="C41" s="66">
        <v>299.44</v>
      </c>
      <c r="D41" s="66">
        <f>C41/298.99*100-100</f>
        <v>0.15050670590990478</v>
      </c>
      <c r="E41" s="66">
        <f>C41/304.28*100-100</f>
        <v>-1.590640199815951</v>
      </c>
      <c r="F41" s="66">
        <v>309.51</v>
      </c>
      <c r="G41" s="66">
        <f>F41/309.85*100-100</f>
        <v>-0.10973051476521789</v>
      </c>
      <c r="H41" s="66">
        <f>F41/313.93*100-100</f>
        <v>-1.4079571879081385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6.25" customHeight="1" x14ac:dyDescent="0.3">
      <c r="A42" s="64"/>
      <c r="B42" s="71" t="s">
        <v>140</v>
      </c>
      <c r="C42" s="66">
        <v>299.58</v>
      </c>
      <c r="D42" s="66">
        <f>C42/299.44*100-100</f>
        <v>4.67539406892854E-2</v>
      </c>
      <c r="E42" s="66">
        <f>C42/309.1*100-100</f>
        <v>-3.0799094144290109</v>
      </c>
      <c r="F42" s="66">
        <v>310.35000000000002</v>
      </c>
      <c r="G42" s="66">
        <f>F42/309.51*100-100</f>
        <v>0.27139672385384017</v>
      </c>
      <c r="H42" s="66">
        <f>F42/316.88*100-100</f>
        <v>-2.0607169906589178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6.25" customHeight="1" x14ac:dyDescent="0.3">
      <c r="A43" s="64"/>
      <c r="B43" s="71" t="s">
        <v>147</v>
      </c>
      <c r="C43" s="66">
        <v>299.39</v>
      </c>
      <c r="D43" s="66">
        <f>C43/299.58*100-100</f>
        <v>-6.342212430736538E-2</v>
      </c>
      <c r="E43" s="66">
        <f>C43/306.62*100-100</f>
        <v>-2.3579675167960374</v>
      </c>
      <c r="F43" s="66">
        <v>309.8</v>
      </c>
      <c r="G43" s="66">
        <f>F43/310.35*100-100</f>
        <v>-0.17721926856775383</v>
      </c>
      <c r="H43" s="66">
        <f>F43/314.57*100-100</f>
        <v>-1.5163556601074362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3">
      <c r="A44" s="64"/>
      <c r="B44" s="68"/>
      <c r="C44" s="68"/>
      <c r="D44" s="68"/>
      <c r="E44" s="68"/>
      <c r="F44" s="68"/>
      <c r="G44" s="68"/>
      <c r="H44" s="68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idden="1" x14ac:dyDescent="0.3">
      <c r="A45" s="64"/>
      <c r="B45" s="68"/>
      <c r="C45" s="68"/>
      <c r="D45" s="68"/>
      <c r="E45" s="68"/>
      <c r="F45" s="68"/>
      <c r="G45" s="68"/>
      <c r="H45" s="68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3">
      <c r="A46" s="61" t="s">
        <v>19</v>
      </c>
      <c r="B46" s="60" t="s">
        <v>20</v>
      </c>
      <c r="C46" s="60"/>
      <c r="D46" s="60"/>
      <c r="E46" s="60"/>
      <c r="F46" s="60"/>
      <c r="G46" s="60"/>
      <c r="H46" s="60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3">
      <c r="A47" s="60" t="s">
        <v>21</v>
      </c>
      <c r="B47" s="60"/>
      <c r="C47" s="60"/>
      <c r="D47" s="60"/>
      <c r="E47" s="60"/>
      <c r="F47" s="60"/>
      <c r="G47" s="60"/>
      <c r="H47" s="60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topLeftCell="A49" zoomScaleNormal="100" zoomScaleSheetLayoutView="100" workbookViewId="0">
      <selection activeCell="I75" sqref="I75"/>
    </sheetView>
  </sheetViews>
  <sheetFormatPr defaultRowHeight="14.4" x14ac:dyDescent="0.3"/>
  <cols>
    <col min="1" max="1" width="6.77734375" customWidth="1"/>
    <col min="2" max="2" width="3.77734375" customWidth="1"/>
    <col min="3" max="3" width="37.33203125" customWidth="1"/>
    <col min="4" max="9" width="7.6640625" customWidth="1"/>
    <col min="10" max="13" width="8.44140625" customWidth="1"/>
  </cols>
  <sheetData>
    <row r="1" spans="1:25" x14ac:dyDescent="0.3">
      <c r="A1" s="60">
        <v>5</v>
      </c>
      <c r="B1" s="60" t="s">
        <v>148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x14ac:dyDescent="0.3">
      <c r="A2" s="60" t="s">
        <v>149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0.050000000000001" customHeigh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5.75" customHeight="1" x14ac:dyDescent="0.3">
      <c r="A4" s="60"/>
      <c r="B4" s="72" t="s">
        <v>22</v>
      </c>
      <c r="C4" s="72" t="s">
        <v>23</v>
      </c>
      <c r="D4" s="72" t="s">
        <v>24</v>
      </c>
      <c r="E4" s="73" t="s">
        <v>150</v>
      </c>
      <c r="F4" s="73"/>
      <c r="G4" s="73"/>
      <c r="H4" s="73" t="s">
        <v>151</v>
      </c>
      <c r="I4" s="73"/>
      <c r="J4" s="73" t="s">
        <v>123</v>
      </c>
      <c r="K4" s="73"/>
      <c r="L4" s="73" t="s">
        <v>124</v>
      </c>
      <c r="M4" s="74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3">
      <c r="A5" s="60"/>
      <c r="B5" s="75"/>
      <c r="C5" s="75">
        <v>1</v>
      </c>
      <c r="D5" s="75">
        <v>2</v>
      </c>
      <c r="E5" s="75">
        <v>3</v>
      </c>
      <c r="F5" s="75">
        <v>4</v>
      </c>
      <c r="G5" s="75">
        <v>5</v>
      </c>
      <c r="H5" s="75">
        <v>6</v>
      </c>
      <c r="I5" s="75">
        <v>7</v>
      </c>
      <c r="J5" s="75">
        <v>8</v>
      </c>
      <c r="K5" s="75">
        <v>9</v>
      </c>
      <c r="L5" s="75">
        <v>10</v>
      </c>
      <c r="M5" s="75">
        <v>11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22.5" customHeight="1" x14ac:dyDescent="0.3">
      <c r="A6" s="68"/>
      <c r="B6" s="76" t="s">
        <v>152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22.5" customHeight="1" x14ac:dyDescent="0.3">
      <c r="A7" s="68"/>
      <c r="B7" s="78">
        <v>1</v>
      </c>
      <c r="C7" s="78" t="s">
        <v>119</v>
      </c>
      <c r="D7" s="78" t="s">
        <v>80</v>
      </c>
      <c r="E7" s="66">
        <v>4.66</v>
      </c>
      <c r="F7" s="66">
        <v>4.3600000000000003</v>
      </c>
      <c r="G7" s="66">
        <v>7.47</v>
      </c>
      <c r="H7" s="66">
        <v>6.88</v>
      </c>
      <c r="I7" s="66">
        <v>-37.619999999999997</v>
      </c>
      <c r="J7" s="79">
        <v>8.3627000000000002</v>
      </c>
      <c r="K7" s="79">
        <v>12.9291</v>
      </c>
      <c r="L7" s="79">
        <v>0.35787293758236699</v>
      </c>
      <c r="M7" s="79">
        <v>0.39709505825446401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2.5" customHeight="1" x14ac:dyDescent="0.3">
      <c r="A8" s="68"/>
      <c r="B8" s="78">
        <v>2</v>
      </c>
      <c r="C8" s="78" t="s">
        <v>41</v>
      </c>
      <c r="D8" s="78" t="s">
        <v>26</v>
      </c>
      <c r="E8" s="66">
        <v>339.12</v>
      </c>
      <c r="F8" s="66">
        <v>322.52</v>
      </c>
      <c r="G8" s="66">
        <v>464.95</v>
      </c>
      <c r="H8" s="66">
        <v>5.15</v>
      </c>
      <c r="I8" s="66">
        <v>-27.06</v>
      </c>
      <c r="J8" s="79">
        <v>0.68069999999999997</v>
      </c>
      <c r="K8" s="79">
        <v>0.57950000000000002</v>
      </c>
      <c r="L8" s="79">
        <v>2.6704444554229399E-3</v>
      </c>
      <c r="M8" s="79">
        <v>2.1910470595020502E-3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2.5" customHeight="1" x14ac:dyDescent="0.3">
      <c r="A9" s="68"/>
      <c r="B9" s="78">
        <v>3</v>
      </c>
      <c r="C9" s="78" t="s">
        <v>42</v>
      </c>
      <c r="D9" s="78" t="s">
        <v>30</v>
      </c>
      <c r="E9" s="66">
        <v>3541.18</v>
      </c>
      <c r="F9" s="66">
        <v>3497.67</v>
      </c>
      <c r="G9" s="66">
        <v>3026.77</v>
      </c>
      <c r="H9" s="66">
        <v>1.24</v>
      </c>
      <c r="I9" s="66">
        <v>17</v>
      </c>
      <c r="J9" s="79">
        <v>0.61450000000000005</v>
      </c>
      <c r="K9" s="79">
        <v>1.4370000000000001</v>
      </c>
      <c r="L9" s="79">
        <v>-2.1230033420612401E-2</v>
      </c>
      <c r="M9" s="79">
        <v>-4.7913043786464403E-2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22.5" customHeight="1" x14ac:dyDescent="0.3">
      <c r="A10" s="68"/>
      <c r="B10" s="78">
        <v>4</v>
      </c>
      <c r="C10" s="78" t="s">
        <v>28</v>
      </c>
      <c r="D10" s="78" t="s">
        <v>26</v>
      </c>
      <c r="E10" s="66">
        <v>233.65</v>
      </c>
      <c r="F10" s="66">
        <v>231.34</v>
      </c>
      <c r="G10" s="66">
        <v>210.51</v>
      </c>
      <c r="H10" s="66">
        <v>1</v>
      </c>
      <c r="I10" s="66">
        <v>10.99</v>
      </c>
      <c r="J10" s="79">
        <v>0.2341</v>
      </c>
      <c r="K10" s="79">
        <v>0.1075</v>
      </c>
      <c r="L10" s="79">
        <v>5.0070833539181999E-4</v>
      </c>
      <c r="M10" s="79">
        <v>2.2554896200755901E-4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22.5" customHeight="1" x14ac:dyDescent="0.3">
      <c r="A11" s="68"/>
      <c r="B11" s="78">
        <v>5</v>
      </c>
      <c r="C11" s="78" t="s">
        <v>59</v>
      </c>
      <c r="D11" s="78" t="s">
        <v>26</v>
      </c>
      <c r="E11" s="66">
        <v>70.67</v>
      </c>
      <c r="F11" s="66">
        <v>69.98</v>
      </c>
      <c r="G11" s="66">
        <v>119.18</v>
      </c>
      <c r="H11" s="66">
        <v>0.99</v>
      </c>
      <c r="I11" s="66">
        <v>-40.700000000000003</v>
      </c>
      <c r="J11" s="79">
        <v>1.4395</v>
      </c>
      <c r="K11" s="79">
        <v>0.98160000000000003</v>
      </c>
      <c r="L11" s="79">
        <v>3.9455816828873898E-2</v>
      </c>
      <c r="M11" s="79">
        <v>2.5970351911156899E-2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22.5" customHeight="1" x14ac:dyDescent="0.3">
      <c r="A12" s="68"/>
      <c r="B12" s="78">
        <v>6</v>
      </c>
      <c r="C12" s="78" t="s">
        <v>37</v>
      </c>
      <c r="D12" s="78" t="s">
        <v>26</v>
      </c>
      <c r="E12" s="66">
        <v>182.6</v>
      </c>
      <c r="F12" s="66">
        <v>181.01</v>
      </c>
      <c r="G12" s="66">
        <v>143.38</v>
      </c>
      <c r="H12" s="66">
        <v>0.88</v>
      </c>
      <c r="I12" s="66">
        <v>27.35</v>
      </c>
      <c r="J12" s="79">
        <v>5.1147999999999998</v>
      </c>
      <c r="K12" s="79">
        <v>3.1583999999999999</v>
      </c>
      <c r="L12" s="79">
        <v>3.2779705690316699E-2</v>
      </c>
      <c r="M12" s="79">
        <v>1.9558317134084301E-2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22.5" customHeight="1" x14ac:dyDescent="0.3">
      <c r="A13" s="68"/>
      <c r="B13" s="78">
        <v>7</v>
      </c>
      <c r="C13" s="78" t="s">
        <v>65</v>
      </c>
      <c r="D13" s="78" t="s">
        <v>26</v>
      </c>
      <c r="E13" s="66">
        <v>153.94999999999999</v>
      </c>
      <c r="F13" s="66">
        <v>152.9</v>
      </c>
      <c r="G13" s="66">
        <v>159.97999999999999</v>
      </c>
      <c r="H13" s="66">
        <v>0.69</v>
      </c>
      <c r="I13" s="66">
        <v>-3.77</v>
      </c>
      <c r="J13" s="79">
        <v>0.59219999999999995</v>
      </c>
      <c r="K13" s="79">
        <v>0.1671</v>
      </c>
      <c r="L13" s="79">
        <v>4.9403222425324902E-3</v>
      </c>
      <c r="M13" s="79">
        <v>1.3532937720453901E-3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ht="22.5" customHeight="1" x14ac:dyDescent="0.3">
      <c r="A14" s="68"/>
      <c r="B14" s="78">
        <v>8</v>
      </c>
      <c r="C14" s="78" t="s">
        <v>46</v>
      </c>
      <c r="D14" s="78" t="s">
        <v>47</v>
      </c>
      <c r="E14" s="66">
        <v>200.57</v>
      </c>
      <c r="F14" s="66">
        <v>199.81</v>
      </c>
      <c r="G14" s="66">
        <v>190.24</v>
      </c>
      <c r="H14" s="66">
        <v>0.38</v>
      </c>
      <c r="I14" s="66">
        <v>5.43</v>
      </c>
      <c r="J14" s="79">
        <v>17.544899999999998</v>
      </c>
      <c r="K14" s="79">
        <v>18.393699999999999</v>
      </c>
      <c r="L14" s="79">
        <v>5.1739861323805598E-3</v>
      </c>
      <c r="M14" s="79">
        <v>5.2520686867456798E-3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22.5" customHeight="1" x14ac:dyDescent="0.3">
      <c r="A15" s="68"/>
      <c r="B15" s="78">
        <v>9</v>
      </c>
      <c r="C15" s="78" t="s">
        <v>51</v>
      </c>
      <c r="D15" s="78" t="s">
        <v>26</v>
      </c>
      <c r="E15" s="66">
        <v>233.05</v>
      </c>
      <c r="F15" s="66">
        <v>232.21</v>
      </c>
      <c r="G15" s="66">
        <v>223.39</v>
      </c>
      <c r="H15" s="66">
        <v>0.36</v>
      </c>
      <c r="I15" s="66">
        <v>4.32</v>
      </c>
      <c r="J15" s="79">
        <v>0.73660000000000003</v>
      </c>
      <c r="K15" s="79">
        <v>1.8181</v>
      </c>
      <c r="L15" s="79">
        <v>2.33663889849481E-4</v>
      </c>
      <c r="M15" s="79">
        <v>5.4776176487567204E-4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ht="22.5" customHeight="1" x14ac:dyDescent="0.3">
      <c r="A16" s="68"/>
      <c r="B16" s="78">
        <v>10</v>
      </c>
      <c r="C16" s="78" t="s">
        <v>55</v>
      </c>
      <c r="D16" s="78" t="s">
        <v>56</v>
      </c>
      <c r="E16" s="66">
        <v>1317.61</v>
      </c>
      <c r="F16" s="66">
        <v>1316.13</v>
      </c>
      <c r="G16" s="66">
        <v>1190.24</v>
      </c>
      <c r="H16" s="66">
        <v>0.11</v>
      </c>
      <c r="I16" s="66">
        <v>10.7</v>
      </c>
      <c r="J16" s="79">
        <v>5.0812999999999997</v>
      </c>
      <c r="K16" s="79">
        <v>1.1969000000000001</v>
      </c>
      <c r="L16" s="79">
        <v>7.3437222524137596E-4</v>
      </c>
      <c r="M16" s="79">
        <v>1.9332768172075E-4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22.5" customHeight="1" x14ac:dyDescent="0.3">
      <c r="A17" s="68"/>
      <c r="B17" s="78">
        <v>11</v>
      </c>
      <c r="C17" s="78" t="s">
        <v>44</v>
      </c>
      <c r="D17" s="78" t="s">
        <v>30</v>
      </c>
      <c r="E17" s="66">
        <v>1073.57</v>
      </c>
      <c r="F17" s="66">
        <v>1073.26</v>
      </c>
      <c r="G17" s="66">
        <v>852.26</v>
      </c>
      <c r="H17" s="66">
        <v>0.03</v>
      </c>
      <c r="I17" s="66">
        <v>25.97</v>
      </c>
      <c r="J17" s="79">
        <v>8.0299999999999996E-2</v>
      </c>
      <c r="K17" s="79">
        <v>0.38169999999999998</v>
      </c>
      <c r="L17" s="79">
        <v>0</v>
      </c>
      <c r="M17" s="79"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22.5" customHeight="1" x14ac:dyDescent="0.3">
      <c r="A18" s="68"/>
      <c r="B18" s="78">
        <v>12</v>
      </c>
      <c r="C18" s="78" t="s">
        <v>70</v>
      </c>
      <c r="D18" s="78" t="s">
        <v>40</v>
      </c>
      <c r="E18" s="66">
        <v>306.86</v>
      </c>
      <c r="F18" s="66">
        <v>306.79000000000002</v>
      </c>
      <c r="G18" s="66">
        <v>282.63</v>
      </c>
      <c r="H18" s="66">
        <v>0.02</v>
      </c>
      <c r="I18" s="66">
        <v>8.57</v>
      </c>
      <c r="J18" s="79">
        <v>0.50329999999999997</v>
      </c>
      <c r="K18" s="79">
        <v>1.0497000000000001</v>
      </c>
      <c r="L18" s="79">
        <v>8.0113333662694202E-4</v>
      </c>
      <c r="M18" s="79">
        <v>1.6110640143397199E-3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22.95" customHeight="1" x14ac:dyDescent="0.3">
      <c r="A19" s="68"/>
      <c r="B19" s="80" t="s">
        <v>58</v>
      </c>
      <c r="C19" s="80"/>
      <c r="D19" s="80"/>
      <c r="E19" s="81"/>
      <c r="F19" s="81"/>
      <c r="G19" s="81"/>
      <c r="H19" s="81"/>
      <c r="I19" s="81"/>
      <c r="J19" s="82">
        <f>SUM(J7:J18)</f>
        <v>40.984900000000003</v>
      </c>
      <c r="K19" s="82">
        <f>SUM(K7:K18)</f>
        <v>42.200300000000006</v>
      </c>
      <c r="L19" s="82">
        <f>SUM(L7:L18)</f>
        <v>0.42393305729839076</v>
      </c>
      <c r="M19" s="79">
        <f>SUM(M7:M18)</f>
        <v>0.40608479545447768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2.5" customHeight="1" x14ac:dyDescent="0.3">
      <c r="A20" s="68"/>
      <c r="B20" s="76" t="s">
        <v>153</v>
      </c>
      <c r="C20" s="77"/>
      <c r="D20" s="77"/>
      <c r="E20" s="83"/>
      <c r="F20" s="83"/>
      <c r="G20" s="83"/>
      <c r="H20" s="83"/>
      <c r="I20" s="83"/>
      <c r="J20" s="84"/>
      <c r="K20" s="84"/>
      <c r="L20" s="84"/>
      <c r="M20" s="84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2.5" customHeight="1" x14ac:dyDescent="0.3">
      <c r="A21" s="68"/>
      <c r="B21" s="78">
        <v>1</v>
      </c>
      <c r="C21" s="78" t="s">
        <v>34</v>
      </c>
      <c r="D21" s="78" t="s">
        <v>35</v>
      </c>
      <c r="E21" s="66">
        <v>258.29000000000002</v>
      </c>
      <c r="F21" s="66">
        <v>294.42</v>
      </c>
      <c r="G21" s="66">
        <v>249.49</v>
      </c>
      <c r="H21" s="66">
        <v>-12.27</v>
      </c>
      <c r="I21" s="66">
        <v>3.53</v>
      </c>
      <c r="J21" s="79">
        <v>1.1779999999999999</v>
      </c>
      <c r="K21" s="79">
        <v>1.4423999999999999</v>
      </c>
      <c r="L21" s="79">
        <v>-0.169272797918121</v>
      </c>
      <c r="M21" s="79">
        <v>-0.200094150580998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2.5" customHeight="1" x14ac:dyDescent="0.3">
      <c r="A22" s="68"/>
      <c r="B22" s="78">
        <v>2</v>
      </c>
      <c r="C22" s="78" t="s">
        <v>25</v>
      </c>
      <c r="D22" s="78" t="s">
        <v>26</v>
      </c>
      <c r="E22" s="66">
        <v>306.35000000000002</v>
      </c>
      <c r="F22" s="66">
        <v>343.25</v>
      </c>
      <c r="G22" s="66">
        <v>313.31</v>
      </c>
      <c r="H22" s="66">
        <v>-10.75</v>
      </c>
      <c r="I22" s="66">
        <v>-2.2200000000000002</v>
      </c>
      <c r="J22" s="79">
        <v>2.9268999999999998</v>
      </c>
      <c r="K22" s="79">
        <v>3.8681000000000001</v>
      </c>
      <c r="L22" s="79">
        <v>-0.258866209397561</v>
      </c>
      <c r="M22" s="79">
        <v>-0.33020368037907699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2.5" customHeight="1" x14ac:dyDescent="0.3">
      <c r="A23" s="68"/>
      <c r="B23" s="78">
        <v>3</v>
      </c>
      <c r="C23" s="78" t="s">
        <v>60</v>
      </c>
      <c r="D23" s="78" t="s">
        <v>35</v>
      </c>
      <c r="E23" s="66">
        <v>180.12</v>
      </c>
      <c r="F23" s="66">
        <v>185.22</v>
      </c>
      <c r="G23" s="66">
        <v>165.69</v>
      </c>
      <c r="H23" s="66">
        <v>-2.75</v>
      </c>
      <c r="I23" s="66">
        <v>8.7100000000000009</v>
      </c>
      <c r="J23" s="79">
        <v>0.71240000000000003</v>
      </c>
      <c r="K23" s="79">
        <v>0.94130000000000003</v>
      </c>
      <c r="L23" s="79">
        <v>-1.5488577841452999E-2</v>
      </c>
      <c r="M23" s="79">
        <v>-1.9751644815805301E-2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2.5" customHeight="1" x14ac:dyDescent="0.3">
      <c r="A24" s="68"/>
      <c r="B24" s="78">
        <v>4</v>
      </c>
      <c r="C24" s="78" t="s">
        <v>61</v>
      </c>
      <c r="D24" s="78" t="s">
        <v>26</v>
      </c>
      <c r="E24" s="66">
        <v>47.86</v>
      </c>
      <c r="F24" s="66">
        <v>48.57</v>
      </c>
      <c r="G24" s="66">
        <v>126.89</v>
      </c>
      <c r="H24" s="66">
        <v>-1.46</v>
      </c>
      <c r="I24" s="66">
        <v>-62.28</v>
      </c>
      <c r="J24" s="79">
        <v>2.6815000000000002</v>
      </c>
      <c r="K24" s="79">
        <v>1.6821999999999999</v>
      </c>
      <c r="L24" s="79">
        <v>-2.7238533445313899E-2</v>
      </c>
      <c r="M24" s="79">
        <v>-1.6497295506839E-2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2.5" customHeight="1" x14ac:dyDescent="0.3">
      <c r="A25" s="68"/>
      <c r="B25" s="78">
        <v>5</v>
      </c>
      <c r="C25" s="78" t="s">
        <v>27</v>
      </c>
      <c r="D25" s="78" t="s">
        <v>26</v>
      </c>
      <c r="E25" s="66">
        <v>79.290000000000006</v>
      </c>
      <c r="F25" s="66">
        <v>80.31</v>
      </c>
      <c r="G25" s="66">
        <v>98.87</v>
      </c>
      <c r="H25" s="66">
        <v>-1.27</v>
      </c>
      <c r="I25" s="66">
        <v>-19.8</v>
      </c>
      <c r="J25" s="79">
        <v>2.2955000000000001</v>
      </c>
      <c r="K25" s="79">
        <v>1.2157</v>
      </c>
      <c r="L25" s="79">
        <v>3.2779705690316401E-2</v>
      </c>
      <c r="M25" s="79">
        <v>1.6722844468846799E-2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2.5" customHeight="1" x14ac:dyDescent="0.3">
      <c r="A26" s="68"/>
      <c r="B26" s="78">
        <v>6</v>
      </c>
      <c r="C26" s="78" t="s">
        <v>48</v>
      </c>
      <c r="D26" s="78" t="s">
        <v>49</v>
      </c>
      <c r="E26" s="66">
        <v>1505.03</v>
      </c>
      <c r="F26" s="66">
        <v>1520.37</v>
      </c>
      <c r="G26" s="66">
        <v>1781.99</v>
      </c>
      <c r="H26" s="66">
        <v>-1.01</v>
      </c>
      <c r="I26" s="66">
        <v>-15.54</v>
      </c>
      <c r="J26" s="79">
        <v>6.1372</v>
      </c>
      <c r="K26" s="79">
        <v>3.9725000000000001</v>
      </c>
      <c r="L26" s="79">
        <v>-4.0423852943964798E-2</v>
      </c>
      <c r="M26" s="79">
        <v>-2.5261483744847501E-2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22.5" customHeight="1" x14ac:dyDescent="0.3">
      <c r="A27" s="68"/>
      <c r="B27" s="78">
        <v>7</v>
      </c>
      <c r="C27" s="78" t="s">
        <v>88</v>
      </c>
      <c r="D27" s="78" t="s">
        <v>30</v>
      </c>
      <c r="E27" s="66">
        <v>110.41</v>
      </c>
      <c r="F27" s="66">
        <v>111.48</v>
      </c>
      <c r="G27" s="66">
        <v>110.39</v>
      </c>
      <c r="H27" s="66">
        <v>-0.96</v>
      </c>
      <c r="I27" s="66">
        <v>0.02</v>
      </c>
      <c r="J27" s="79">
        <v>0.85289999999999999</v>
      </c>
      <c r="K27" s="79">
        <v>0.6784</v>
      </c>
      <c r="L27" s="79">
        <v>-2.2031166757238299E-3</v>
      </c>
      <c r="M27" s="79">
        <v>-1.70772785520017E-3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22.5" customHeight="1" x14ac:dyDescent="0.3">
      <c r="A28" s="68"/>
      <c r="B28" s="78">
        <v>8</v>
      </c>
      <c r="C28" s="78" t="s">
        <v>36</v>
      </c>
      <c r="D28" s="78" t="s">
        <v>26</v>
      </c>
      <c r="E28" s="66">
        <v>454.91</v>
      </c>
      <c r="F28" s="66">
        <v>457.17</v>
      </c>
      <c r="G28" s="66">
        <v>566.86</v>
      </c>
      <c r="H28" s="66">
        <v>-0.49</v>
      </c>
      <c r="I28" s="66">
        <v>-19.75</v>
      </c>
      <c r="J28" s="79">
        <v>0.28549999999999998</v>
      </c>
      <c r="K28" s="79">
        <v>0.32690000000000002</v>
      </c>
      <c r="L28" s="79">
        <v>-5.34088891084566E-4</v>
      </c>
      <c r="M28" s="79">
        <v>-6.1220432544907696E-4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22.5" customHeight="1" x14ac:dyDescent="0.3">
      <c r="A29" s="68"/>
      <c r="B29" s="78">
        <v>9</v>
      </c>
      <c r="C29" s="78" t="s">
        <v>50</v>
      </c>
      <c r="D29" s="78" t="s">
        <v>26</v>
      </c>
      <c r="E29" s="66">
        <v>403.55</v>
      </c>
      <c r="F29" s="66">
        <v>405.11</v>
      </c>
      <c r="G29" s="66">
        <v>324.33999999999997</v>
      </c>
      <c r="H29" s="66">
        <v>-0.39</v>
      </c>
      <c r="I29" s="66">
        <v>24.42</v>
      </c>
      <c r="J29" s="79">
        <v>0.87150000000000005</v>
      </c>
      <c r="K29" s="79">
        <v>0.48159999999999997</v>
      </c>
      <c r="L29" s="79">
        <v>-9.6803611509078296E-4</v>
      </c>
      <c r="M29" s="79">
        <v>-4.8331920430194598E-4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22.5" customHeight="1" x14ac:dyDescent="0.3">
      <c r="A30" s="68"/>
      <c r="B30" s="78">
        <v>10</v>
      </c>
      <c r="C30" s="78" t="s">
        <v>63</v>
      </c>
      <c r="D30" s="78" t="s">
        <v>26</v>
      </c>
      <c r="E30" s="66">
        <v>315.29000000000002</v>
      </c>
      <c r="F30" s="66">
        <v>315.94</v>
      </c>
      <c r="G30" s="66">
        <v>309.98</v>
      </c>
      <c r="H30" s="66">
        <v>-0.21</v>
      </c>
      <c r="I30" s="66">
        <v>1.71</v>
      </c>
      <c r="J30" s="79">
        <v>0.79669999999999996</v>
      </c>
      <c r="K30" s="79">
        <v>0.47110000000000002</v>
      </c>
      <c r="L30" s="79">
        <v>4.6732777969896302E-4</v>
      </c>
      <c r="M30" s="79">
        <v>2.89991522581196E-4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2.5" customHeight="1" x14ac:dyDescent="0.3">
      <c r="A31" s="68"/>
      <c r="B31" s="78">
        <v>11</v>
      </c>
      <c r="C31" s="78" t="s">
        <v>32</v>
      </c>
      <c r="D31" s="78" t="s">
        <v>30</v>
      </c>
      <c r="E31" s="66">
        <v>2884.66</v>
      </c>
      <c r="F31" s="66">
        <v>2889.13</v>
      </c>
      <c r="G31" s="66">
        <v>2664.14</v>
      </c>
      <c r="H31" s="66">
        <v>-0.15</v>
      </c>
      <c r="I31" s="66">
        <v>8.2799999999999994</v>
      </c>
      <c r="J31" s="79">
        <v>2.1480000000000001</v>
      </c>
      <c r="K31" s="79">
        <v>3.1259999999999999</v>
      </c>
      <c r="L31" s="79">
        <v>-4.0724277945199802E-3</v>
      </c>
      <c r="M31" s="79">
        <v>-5.70316661076319E-3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2.5" customHeight="1" x14ac:dyDescent="0.3">
      <c r="A32" s="68"/>
      <c r="B32" s="78">
        <v>12</v>
      </c>
      <c r="C32" s="78" t="s">
        <v>62</v>
      </c>
      <c r="D32" s="78" t="s">
        <v>26</v>
      </c>
      <c r="E32" s="66">
        <v>294.67</v>
      </c>
      <c r="F32" s="66">
        <v>294.99</v>
      </c>
      <c r="G32" s="66">
        <v>318.99</v>
      </c>
      <c r="H32" s="66">
        <v>-0.11</v>
      </c>
      <c r="I32" s="66">
        <v>-7.62</v>
      </c>
      <c r="J32" s="79">
        <v>0.65449999999999997</v>
      </c>
      <c r="K32" s="79">
        <v>0.46079999999999999</v>
      </c>
      <c r="L32" s="79">
        <v>-1.3686027834042499E-3</v>
      </c>
      <c r="M32" s="79">
        <v>-9.0219584803027302E-4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22.5" customHeight="1" x14ac:dyDescent="0.3">
      <c r="A33" s="68"/>
      <c r="B33" s="78">
        <v>13</v>
      </c>
      <c r="C33" s="78" t="s">
        <v>64</v>
      </c>
      <c r="D33" s="78" t="s">
        <v>26</v>
      </c>
      <c r="E33" s="66">
        <v>204.32</v>
      </c>
      <c r="F33" s="66">
        <v>204.48</v>
      </c>
      <c r="G33" s="66">
        <v>205.14</v>
      </c>
      <c r="H33" s="66">
        <v>-0.08</v>
      </c>
      <c r="I33" s="66">
        <v>-0.4</v>
      </c>
      <c r="J33" s="79">
        <v>2.9609999999999999</v>
      </c>
      <c r="K33" s="79">
        <v>1.2636000000000001</v>
      </c>
      <c r="L33" s="79">
        <v>6.3423055816324897E-4</v>
      </c>
      <c r="M33" s="79">
        <v>2.5777024229433297E-4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2.5" customHeight="1" x14ac:dyDescent="0.3">
      <c r="A34" s="68"/>
      <c r="B34" s="78">
        <v>14</v>
      </c>
      <c r="C34" s="78" t="s">
        <v>38</v>
      </c>
      <c r="D34" s="78" t="s">
        <v>26</v>
      </c>
      <c r="E34" s="66">
        <v>533.36</v>
      </c>
      <c r="F34" s="66">
        <v>533.39</v>
      </c>
      <c r="G34" s="66">
        <v>493.89</v>
      </c>
      <c r="H34" s="66">
        <v>-0.01</v>
      </c>
      <c r="I34" s="66">
        <v>7.99</v>
      </c>
      <c r="J34" s="79">
        <v>2.1600000000000001E-2</v>
      </c>
      <c r="K34" s="79">
        <v>3.4099999999999998E-2</v>
      </c>
      <c r="L34" s="79">
        <v>0</v>
      </c>
      <c r="M34" s="79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2.95" customHeight="1" x14ac:dyDescent="0.3">
      <c r="A35" s="68"/>
      <c r="B35" s="80" t="s">
        <v>58</v>
      </c>
      <c r="C35" s="80"/>
      <c r="D35" s="80"/>
      <c r="E35" s="81"/>
      <c r="F35" s="81"/>
      <c r="G35" s="81"/>
      <c r="H35" s="81"/>
      <c r="I35" s="81"/>
      <c r="J35" s="82">
        <f>SUM(J21:J34)</f>
        <v>24.523199999999996</v>
      </c>
      <c r="K35" s="82">
        <f>SUM(K21:K34)</f>
        <v>19.964699999999997</v>
      </c>
      <c r="L35" s="82">
        <f>SUM(L21:L34)</f>
        <v>-0.48655497977805845</v>
      </c>
      <c r="M35" s="79">
        <f>SUM(M21:M34)</f>
        <v>-0.58394626263758898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2.5" customHeight="1" x14ac:dyDescent="0.3">
      <c r="A36" s="68"/>
      <c r="B36" s="76" t="s">
        <v>154</v>
      </c>
      <c r="C36" s="77"/>
      <c r="D36" s="77"/>
      <c r="E36" s="83"/>
      <c r="F36" s="83"/>
      <c r="G36" s="83"/>
      <c r="H36" s="83"/>
      <c r="I36" s="83"/>
      <c r="J36" s="84"/>
      <c r="K36" s="84"/>
      <c r="L36" s="84"/>
      <c r="M36" s="84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2.5" customHeight="1" x14ac:dyDescent="0.3">
      <c r="A37" s="68"/>
      <c r="B37" s="78">
        <v>1</v>
      </c>
      <c r="C37" s="78" t="s">
        <v>29</v>
      </c>
      <c r="D37" s="78" t="s">
        <v>30</v>
      </c>
      <c r="E37" s="66">
        <v>108.83</v>
      </c>
      <c r="F37" s="66">
        <v>108.83</v>
      </c>
      <c r="G37" s="66">
        <v>110.75</v>
      </c>
      <c r="H37" s="66">
        <v>0</v>
      </c>
      <c r="I37" s="66">
        <v>-1.73</v>
      </c>
      <c r="J37" s="79">
        <v>0.1041</v>
      </c>
      <c r="K37" s="79">
        <v>0.56979999999999997</v>
      </c>
      <c r="L37" s="79">
        <v>0</v>
      </c>
      <c r="M37" s="79"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2.5" customHeight="1" x14ac:dyDescent="0.3">
      <c r="A38" s="68"/>
      <c r="B38" s="78">
        <v>2</v>
      </c>
      <c r="C38" s="78" t="s">
        <v>54</v>
      </c>
      <c r="D38" s="78" t="s">
        <v>26</v>
      </c>
      <c r="E38" s="66">
        <v>1107.04</v>
      </c>
      <c r="F38" s="66">
        <v>1107.04</v>
      </c>
      <c r="G38" s="66">
        <v>956.52</v>
      </c>
      <c r="H38" s="66">
        <v>0</v>
      </c>
      <c r="I38" s="66">
        <v>15.74</v>
      </c>
      <c r="J38" s="79">
        <v>2.4988000000000001</v>
      </c>
      <c r="K38" s="79">
        <v>3.3532999999999999</v>
      </c>
      <c r="L38" s="79">
        <v>0</v>
      </c>
      <c r="M38" s="79"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2.5" customHeight="1" x14ac:dyDescent="0.3">
      <c r="A39" s="68"/>
      <c r="B39" s="78">
        <v>3</v>
      </c>
      <c r="C39" s="78" t="s">
        <v>66</v>
      </c>
      <c r="D39" s="78" t="s">
        <v>26</v>
      </c>
      <c r="E39" s="66">
        <v>2034.47</v>
      </c>
      <c r="F39" s="66">
        <v>2034.47</v>
      </c>
      <c r="G39" s="66">
        <v>1899.61</v>
      </c>
      <c r="H39" s="66">
        <v>0</v>
      </c>
      <c r="I39" s="66">
        <v>7.1</v>
      </c>
      <c r="J39" s="79">
        <v>0.54979999999999996</v>
      </c>
      <c r="K39" s="79">
        <v>2.4386999999999999</v>
      </c>
      <c r="L39" s="79">
        <v>0</v>
      </c>
      <c r="M39" s="79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2.5" customHeight="1" x14ac:dyDescent="0.3">
      <c r="A40" s="68"/>
      <c r="B40" s="78">
        <v>4</v>
      </c>
      <c r="C40" s="78" t="s">
        <v>33</v>
      </c>
      <c r="D40" s="78" t="s">
        <v>30</v>
      </c>
      <c r="E40" s="66">
        <v>1461.99</v>
      </c>
      <c r="F40" s="66">
        <v>1461.99</v>
      </c>
      <c r="G40" s="66">
        <v>1295.29</v>
      </c>
      <c r="H40" s="66">
        <v>0</v>
      </c>
      <c r="I40" s="66">
        <v>12.87</v>
      </c>
      <c r="J40" s="79">
        <v>3.2833000000000001</v>
      </c>
      <c r="K40" s="79">
        <v>1.4648000000000001</v>
      </c>
      <c r="L40" s="79">
        <v>0</v>
      </c>
      <c r="M40" s="79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2.5" customHeight="1" x14ac:dyDescent="0.3">
      <c r="A41" s="68"/>
      <c r="B41" s="78">
        <v>5</v>
      </c>
      <c r="C41" s="78" t="s">
        <v>45</v>
      </c>
      <c r="D41" s="78" t="s">
        <v>30</v>
      </c>
      <c r="E41" s="66">
        <v>567.89</v>
      </c>
      <c r="F41" s="66">
        <v>567.89</v>
      </c>
      <c r="G41" s="66">
        <v>504.37</v>
      </c>
      <c r="H41" s="66">
        <v>0</v>
      </c>
      <c r="I41" s="66">
        <v>12.59</v>
      </c>
      <c r="J41" s="79">
        <v>3.2833000000000001</v>
      </c>
      <c r="K41" s="79">
        <v>1.4648000000000001</v>
      </c>
      <c r="L41" s="79">
        <v>0</v>
      </c>
      <c r="M41" s="79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2.5" customHeight="1" x14ac:dyDescent="0.3">
      <c r="A42" s="68"/>
      <c r="B42" s="78">
        <v>6</v>
      </c>
      <c r="C42" s="78" t="s">
        <v>67</v>
      </c>
      <c r="D42" s="78" t="s">
        <v>30</v>
      </c>
      <c r="E42" s="66">
        <v>72.599999999999994</v>
      </c>
      <c r="F42" s="66">
        <v>72.599999999999994</v>
      </c>
      <c r="G42" s="66">
        <v>70.260000000000005</v>
      </c>
      <c r="H42" s="66">
        <v>0</v>
      </c>
      <c r="I42" s="66">
        <v>3.33</v>
      </c>
      <c r="J42" s="79">
        <v>0.28439999999999999</v>
      </c>
      <c r="K42" s="79">
        <v>0.22789999999999999</v>
      </c>
      <c r="L42" s="79">
        <v>0</v>
      </c>
      <c r="M42" s="79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2.5" customHeight="1" x14ac:dyDescent="0.3">
      <c r="A43" s="68"/>
      <c r="B43" s="78">
        <v>7</v>
      </c>
      <c r="C43" s="78" t="s">
        <v>68</v>
      </c>
      <c r="D43" s="78" t="s">
        <v>30</v>
      </c>
      <c r="E43" s="66">
        <v>320</v>
      </c>
      <c r="F43" s="66">
        <v>320</v>
      </c>
      <c r="G43" s="66">
        <v>332.85</v>
      </c>
      <c r="H43" s="66">
        <v>0</v>
      </c>
      <c r="I43" s="66">
        <v>-3.86</v>
      </c>
      <c r="J43" s="79">
        <v>1.3895999999999999</v>
      </c>
      <c r="K43" s="79">
        <v>0.84540000000000004</v>
      </c>
      <c r="L43" s="79">
        <v>0</v>
      </c>
      <c r="M43" s="79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22.5" customHeight="1" x14ac:dyDescent="0.3">
      <c r="A44" s="68"/>
      <c r="B44" s="78">
        <v>8</v>
      </c>
      <c r="C44" s="78" t="s">
        <v>69</v>
      </c>
      <c r="D44" s="78" t="s">
        <v>30</v>
      </c>
      <c r="E44" s="66">
        <v>447.07</v>
      </c>
      <c r="F44" s="66">
        <v>447.07</v>
      </c>
      <c r="G44" s="66">
        <v>544.71</v>
      </c>
      <c r="H44" s="66">
        <v>0</v>
      </c>
      <c r="I44" s="66">
        <v>-17.93</v>
      </c>
      <c r="J44" s="79">
        <v>3.1478000000000002</v>
      </c>
      <c r="K44" s="79">
        <v>2.3913000000000002</v>
      </c>
      <c r="L44" s="79">
        <v>0</v>
      </c>
      <c r="M44" s="79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22.5" customHeight="1" x14ac:dyDescent="0.3">
      <c r="A45" s="68"/>
      <c r="B45" s="78">
        <v>9</v>
      </c>
      <c r="C45" s="78" t="s">
        <v>39</v>
      </c>
      <c r="D45" s="78" t="s">
        <v>40</v>
      </c>
      <c r="E45" s="66">
        <v>165.59</v>
      </c>
      <c r="F45" s="66">
        <v>165.59</v>
      </c>
      <c r="G45" s="66">
        <v>152.47</v>
      </c>
      <c r="H45" s="66">
        <v>0</v>
      </c>
      <c r="I45" s="66">
        <v>8.6</v>
      </c>
      <c r="J45" s="79">
        <v>1.3118000000000001</v>
      </c>
      <c r="K45" s="79">
        <v>1.3013999999999999</v>
      </c>
      <c r="L45" s="79">
        <v>0</v>
      </c>
      <c r="M45" s="79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2.5" customHeight="1" x14ac:dyDescent="0.3">
      <c r="A46" s="68"/>
      <c r="B46" s="78">
        <v>10</v>
      </c>
      <c r="C46" s="78" t="s">
        <v>71</v>
      </c>
      <c r="D46" s="78" t="s">
        <v>72</v>
      </c>
      <c r="E46" s="66">
        <v>61.38</v>
      </c>
      <c r="F46" s="66">
        <v>61.38</v>
      </c>
      <c r="G46" s="66">
        <v>59.57</v>
      </c>
      <c r="H46" s="66">
        <v>0</v>
      </c>
      <c r="I46" s="66">
        <v>3.04</v>
      </c>
      <c r="J46" s="79">
        <v>2.5003000000000002</v>
      </c>
      <c r="K46" s="79">
        <v>2.3563999999999998</v>
      </c>
      <c r="L46" s="79">
        <v>0</v>
      </c>
      <c r="M46" s="79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ht="22.5" customHeight="1" x14ac:dyDescent="0.3">
      <c r="A47" s="68"/>
      <c r="B47" s="78">
        <v>11</v>
      </c>
      <c r="C47" s="78" t="s">
        <v>73</v>
      </c>
      <c r="D47" s="78" t="s">
        <v>30</v>
      </c>
      <c r="E47" s="66">
        <v>240.59</v>
      </c>
      <c r="F47" s="66">
        <v>240.59</v>
      </c>
      <c r="G47" s="66">
        <v>230.16</v>
      </c>
      <c r="H47" s="66">
        <v>0</v>
      </c>
      <c r="I47" s="66">
        <v>4.53</v>
      </c>
      <c r="J47" s="79">
        <v>1.617</v>
      </c>
      <c r="K47" s="79">
        <v>1.0931</v>
      </c>
      <c r="L47" s="79">
        <v>0</v>
      </c>
      <c r="M47" s="79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ht="22.5" customHeight="1" x14ac:dyDescent="0.3">
      <c r="A48" s="68"/>
      <c r="B48" s="78">
        <v>12</v>
      </c>
      <c r="C48" s="78" t="s">
        <v>74</v>
      </c>
      <c r="D48" s="78" t="s">
        <v>53</v>
      </c>
      <c r="E48" s="66">
        <v>655.45</v>
      </c>
      <c r="F48" s="66">
        <v>655.45</v>
      </c>
      <c r="G48" s="66">
        <v>607.38</v>
      </c>
      <c r="H48" s="66">
        <v>0</v>
      </c>
      <c r="I48" s="66">
        <v>7.91</v>
      </c>
      <c r="J48" s="79">
        <v>4.2221000000000002</v>
      </c>
      <c r="K48" s="79">
        <v>3.9577</v>
      </c>
      <c r="L48" s="79">
        <v>0</v>
      </c>
      <c r="M48" s="79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ht="22.5" customHeight="1" x14ac:dyDescent="0.3">
      <c r="A49" s="68"/>
      <c r="B49" s="78">
        <v>13</v>
      </c>
      <c r="C49" s="78" t="s">
        <v>75</v>
      </c>
      <c r="D49" s="78" t="s">
        <v>53</v>
      </c>
      <c r="E49" s="66">
        <v>498.69</v>
      </c>
      <c r="F49" s="66">
        <v>498.69</v>
      </c>
      <c r="G49" s="66">
        <v>464.24</v>
      </c>
      <c r="H49" s="66">
        <v>0</v>
      </c>
      <c r="I49" s="66">
        <v>7.42</v>
      </c>
      <c r="J49" s="79">
        <v>3.1699999999999999E-2</v>
      </c>
      <c r="K49" s="79">
        <v>0.10100000000000001</v>
      </c>
      <c r="L49" s="79">
        <v>0</v>
      </c>
      <c r="M49" s="79">
        <v>0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ht="22.5" customHeight="1" x14ac:dyDescent="0.3">
      <c r="A50" s="68"/>
      <c r="B50" s="78">
        <v>14</v>
      </c>
      <c r="C50" s="78" t="s">
        <v>52</v>
      </c>
      <c r="D50" s="78" t="s">
        <v>53</v>
      </c>
      <c r="E50" s="66">
        <v>656.43</v>
      </c>
      <c r="F50" s="66">
        <v>656.43</v>
      </c>
      <c r="G50" s="66">
        <v>594.16999999999996</v>
      </c>
      <c r="H50" s="66">
        <v>0</v>
      </c>
      <c r="I50" s="66">
        <v>10.48</v>
      </c>
      <c r="J50" s="79">
        <v>2.3441999999999998</v>
      </c>
      <c r="K50" s="79">
        <v>2.1473</v>
      </c>
      <c r="L50" s="79">
        <v>0</v>
      </c>
      <c r="M50" s="79"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2.5" customHeight="1" x14ac:dyDescent="0.3">
      <c r="A51" s="68"/>
      <c r="B51" s="78">
        <v>15</v>
      </c>
      <c r="C51" s="78" t="s">
        <v>57</v>
      </c>
      <c r="D51" s="78" t="s">
        <v>53</v>
      </c>
      <c r="E51" s="66">
        <v>301.89999999999998</v>
      </c>
      <c r="F51" s="66">
        <v>301.89999999999998</v>
      </c>
      <c r="G51" s="66">
        <v>280.05</v>
      </c>
      <c r="H51" s="66">
        <v>0</v>
      </c>
      <c r="I51" s="66">
        <v>7.8</v>
      </c>
      <c r="J51" s="79">
        <v>0.75839999999999996</v>
      </c>
      <c r="K51" s="79">
        <v>0.90239999999999998</v>
      </c>
      <c r="L51" s="79">
        <v>0</v>
      </c>
      <c r="M51" s="79">
        <v>0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2.5" customHeight="1" x14ac:dyDescent="0.3">
      <c r="A52" s="68"/>
      <c r="B52" s="78">
        <v>16</v>
      </c>
      <c r="C52" s="78" t="s">
        <v>76</v>
      </c>
      <c r="D52" s="78" t="s">
        <v>77</v>
      </c>
      <c r="E52" s="66">
        <v>2499</v>
      </c>
      <c r="F52" s="66">
        <v>2499</v>
      </c>
      <c r="G52" s="66">
        <v>2499</v>
      </c>
      <c r="H52" s="66">
        <v>0</v>
      </c>
      <c r="I52" s="66">
        <v>0</v>
      </c>
      <c r="J52" s="79">
        <v>0.63500000000000001</v>
      </c>
      <c r="K52" s="79">
        <v>0.51219999999999999</v>
      </c>
      <c r="L52" s="79">
        <v>0</v>
      </c>
      <c r="M52" s="79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2.5" customHeight="1" x14ac:dyDescent="0.3">
      <c r="A53" s="68"/>
      <c r="B53" s="78">
        <v>17</v>
      </c>
      <c r="C53" s="78" t="s">
        <v>78</v>
      </c>
      <c r="D53" s="78" t="s">
        <v>77</v>
      </c>
      <c r="E53" s="66">
        <v>599</v>
      </c>
      <c r="F53" s="66">
        <v>599</v>
      </c>
      <c r="G53" s="66">
        <v>599</v>
      </c>
      <c r="H53" s="66">
        <v>0</v>
      </c>
      <c r="I53" s="66">
        <v>0</v>
      </c>
      <c r="J53" s="79">
        <v>0.21099999999999999</v>
      </c>
      <c r="K53" s="79">
        <v>0.16400000000000001</v>
      </c>
      <c r="L53" s="79">
        <v>0</v>
      </c>
      <c r="M53" s="79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ht="22.5" customHeight="1" x14ac:dyDescent="0.3">
      <c r="A54" s="68"/>
      <c r="B54" s="78">
        <v>18</v>
      </c>
      <c r="C54" s="78" t="s">
        <v>79</v>
      </c>
      <c r="D54" s="78" t="s">
        <v>77</v>
      </c>
      <c r="E54" s="66">
        <v>1399</v>
      </c>
      <c r="F54" s="66">
        <v>1399</v>
      </c>
      <c r="G54" s="66">
        <v>899</v>
      </c>
      <c r="H54" s="66">
        <v>0</v>
      </c>
      <c r="I54" s="66">
        <v>55.62</v>
      </c>
      <c r="J54" s="79">
        <v>0.9919</v>
      </c>
      <c r="K54" s="79">
        <v>1.0147999999999999</v>
      </c>
      <c r="L54" s="79">
        <v>0</v>
      </c>
      <c r="M54" s="79">
        <v>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ht="22.5" customHeight="1" x14ac:dyDescent="0.3">
      <c r="A55" s="68"/>
      <c r="B55" s="78">
        <v>19</v>
      </c>
      <c r="C55" s="78" t="s">
        <v>155</v>
      </c>
      <c r="D55" s="78" t="s">
        <v>81</v>
      </c>
      <c r="E55" s="66">
        <v>1976.5</v>
      </c>
      <c r="F55" s="66">
        <v>1976.5</v>
      </c>
      <c r="G55" s="66">
        <v>1976.5</v>
      </c>
      <c r="H55" s="66">
        <v>0</v>
      </c>
      <c r="I55" s="66">
        <v>0</v>
      </c>
      <c r="J55" s="79">
        <v>2.0674000000000001</v>
      </c>
      <c r="K55" s="79">
        <v>3.0667</v>
      </c>
      <c r="L55" s="79">
        <v>0</v>
      </c>
      <c r="M55" s="79">
        <v>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ht="22.5" customHeight="1" x14ac:dyDescent="0.3">
      <c r="A56" s="68"/>
      <c r="B56" s="78">
        <v>20</v>
      </c>
      <c r="C56" s="78" t="s">
        <v>82</v>
      </c>
      <c r="D56" s="78" t="s">
        <v>30</v>
      </c>
      <c r="E56" s="66">
        <v>383.87</v>
      </c>
      <c r="F56" s="66">
        <v>383.87</v>
      </c>
      <c r="G56" s="66">
        <v>379.68</v>
      </c>
      <c r="H56" s="66">
        <v>0</v>
      </c>
      <c r="I56" s="66">
        <v>1.1000000000000001</v>
      </c>
      <c r="J56" s="79">
        <v>0.2495</v>
      </c>
      <c r="K56" s="79">
        <v>0.33739999999999998</v>
      </c>
      <c r="L56" s="79">
        <v>0</v>
      </c>
      <c r="M56" s="79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ht="22.5" customHeight="1" x14ac:dyDescent="0.3">
      <c r="A57" s="68"/>
      <c r="B57" s="78">
        <v>21</v>
      </c>
      <c r="C57" s="78" t="s">
        <v>31</v>
      </c>
      <c r="D57" s="78" t="s">
        <v>30</v>
      </c>
      <c r="E57" s="66">
        <v>132</v>
      </c>
      <c r="F57" s="66">
        <v>132</v>
      </c>
      <c r="G57" s="66">
        <v>129.18</v>
      </c>
      <c r="H57" s="66">
        <v>0</v>
      </c>
      <c r="I57" s="66">
        <v>2.1800000000000002</v>
      </c>
      <c r="J57" s="79">
        <v>1.1177999999999999</v>
      </c>
      <c r="K57" s="79">
        <v>0.5917</v>
      </c>
      <c r="L57" s="79">
        <v>0</v>
      </c>
      <c r="M57" s="79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ht="22.5" customHeight="1" x14ac:dyDescent="0.3">
      <c r="A58" s="68"/>
      <c r="B58" s="78">
        <v>22</v>
      </c>
      <c r="C58" s="78" t="s">
        <v>43</v>
      </c>
      <c r="D58" s="78" t="s">
        <v>30</v>
      </c>
      <c r="E58" s="66">
        <v>6.24</v>
      </c>
      <c r="F58" s="66">
        <v>6.24</v>
      </c>
      <c r="G58" s="66">
        <v>6.18</v>
      </c>
      <c r="H58" s="66">
        <v>0</v>
      </c>
      <c r="I58" s="66">
        <v>0.97</v>
      </c>
      <c r="J58" s="79">
        <v>0.34949999999999998</v>
      </c>
      <c r="K58" s="79">
        <v>0.19689999999999999</v>
      </c>
      <c r="L58" s="79">
        <v>0</v>
      </c>
      <c r="M58" s="79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ht="22.5" customHeight="1" x14ac:dyDescent="0.3">
      <c r="A59" s="68"/>
      <c r="B59" s="78">
        <v>23</v>
      </c>
      <c r="C59" s="78" t="s">
        <v>83</v>
      </c>
      <c r="D59" s="78" t="s">
        <v>84</v>
      </c>
      <c r="E59" s="66">
        <v>259.61</v>
      </c>
      <c r="F59" s="66">
        <v>259.61</v>
      </c>
      <c r="G59" s="66">
        <v>259.25</v>
      </c>
      <c r="H59" s="66">
        <v>0</v>
      </c>
      <c r="I59" s="66">
        <v>0.14000000000000001</v>
      </c>
      <c r="J59" s="79">
        <v>1.4673</v>
      </c>
      <c r="K59" s="79">
        <v>6.7018000000000004</v>
      </c>
      <c r="L59" s="79">
        <v>0</v>
      </c>
      <c r="M59" s="79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ht="22.5" customHeight="1" x14ac:dyDescent="0.3">
      <c r="A60" s="68"/>
      <c r="B60" s="78">
        <v>24</v>
      </c>
      <c r="C60" s="78" t="s">
        <v>85</v>
      </c>
      <c r="D60" s="78" t="s">
        <v>84</v>
      </c>
      <c r="E60" s="66">
        <v>263.74</v>
      </c>
      <c r="F60" s="66">
        <v>263.74</v>
      </c>
      <c r="G60" s="66">
        <v>268.92</v>
      </c>
      <c r="H60" s="66">
        <v>0</v>
      </c>
      <c r="I60" s="66">
        <v>-1.93</v>
      </c>
      <c r="J60" s="79">
        <v>1.14E-2</v>
      </c>
      <c r="K60" s="79">
        <v>8.7400000000000005E-2</v>
      </c>
      <c r="L60" s="79">
        <v>0</v>
      </c>
      <c r="M60" s="79">
        <v>0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22.5" customHeight="1" x14ac:dyDescent="0.3">
      <c r="A61" s="68"/>
      <c r="B61" s="78">
        <v>25</v>
      </c>
      <c r="C61" s="78" t="s">
        <v>86</v>
      </c>
      <c r="D61" s="78" t="s">
        <v>87</v>
      </c>
      <c r="E61" s="66">
        <v>1.79</v>
      </c>
      <c r="F61" s="66">
        <v>1.79</v>
      </c>
      <c r="G61" s="66">
        <v>1.79</v>
      </c>
      <c r="H61" s="66">
        <v>0</v>
      </c>
      <c r="I61" s="66">
        <v>0</v>
      </c>
      <c r="J61" s="79">
        <v>6.4500000000000002E-2</v>
      </c>
      <c r="K61" s="79">
        <v>0.54679999999999995</v>
      </c>
      <c r="L61" s="79">
        <v>0</v>
      </c>
      <c r="M61" s="79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ht="22.95" customHeight="1" x14ac:dyDescent="0.3">
      <c r="A62" s="68"/>
      <c r="B62" s="80" t="s">
        <v>58</v>
      </c>
      <c r="C62" s="80"/>
      <c r="D62" s="80"/>
      <c r="E62" s="81"/>
      <c r="F62" s="81"/>
      <c r="G62" s="81"/>
      <c r="H62" s="81"/>
      <c r="I62" s="81"/>
      <c r="J62" s="82">
        <f>SUM(J37:J61)</f>
        <v>34.491900000000015</v>
      </c>
      <c r="K62" s="82">
        <f>SUM(K37:K61)</f>
        <v>37.835000000000001</v>
      </c>
      <c r="L62" s="82">
        <f>SUM(L37:L61)</f>
        <v>0</v>
      </c>
      <c r="M62" s="79">
        <f>SUM(M37:M61)</f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3">
      <c r="A63" s="68"/>
      <c r="B63" s="68"/>
      <c r="C63" s="68"/>
      <c r="D63" s="68"/>
      <c r="E63" s="85"/>
      <c r="F63" s="85"/>
      <c r="G63" s="85"/>
      <c r="H63" s="85"/>
      <c r="I63" s="85"/>
      <c r="J63" s="86"/>
      <c r="K63" s="86"/>
      <c r="L63" s="86"/>
      <c r="M63" s="86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3">
      <c r="A64" s="68"/>
      <c r="B64" s="68"/>
      <c r="C64" s="68"/>
      <c r="D64" s="68"/>
      <c r="E64" s="85"/>
      <c r="F64" s="85"/>
      <c r="G64" s="85"/>
      <c r="H64" s="85"/>
      <c r="I64" s="85"/>
      <c r="J64" s="86">
        <f>SUM(J19,J35,J62)</f>
        <v>100.00000000000001</v>
      </c>
      <c r="K64" s="86">
        <f>SUM(K19,K35,K62)</f>
        <v>100</v>
      </c>
      <c r="L64" s="86">
        <f>SUM(L19,L35,L62)</f>
        <v>-6.2621922479667691E-2</v>
      </c>
      <c r="M64" s="86">
        <f>SUM(M19,M35,M62)</f>
        <v>-0.1778614671831113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3">
      <c r="A65" s="68"/>
      <c r="B65" s="68"/>
      <c r="C65" s="68"/>
      <c r="D65" s="68"/>
      <c r="E65" s="85"/>
      <c r="F65" s="85"/>
      <c r="G65" s="85"/>
      <c r="H65" s="85"/>
      <c r="I65" s="85"/>
      <c r="J65" s="86"/>
      <c r="K65" s="86"/>
      <c r="L65" s="86"/>
      <c r="M65" s="86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3">
      <c r="A66" s="68"/>
      <c r="B66" s="68"/>
      <c r="C66" s="68"/>
      <c r="D66" s="68"/>
      <c r="E66" s="85"/>
      <c r="F66" s="85"/>
      <c r="G66" s="85"/>
      <c r="H66" s="85"/>
      <c r="I66" s="85"/>
      <c r="J66" s="86"/>
      <c r="K66" s="86"/>
      <c r="L66" s="86"/>
      <c r="M66" s="86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3">
      <c r="A67" s="68"/>
      <c r="B67" s="68"/>
      <c r="C67" s="68"/>
      <c r="D67" s="68"/>
      <c r="E67" s="85"/>
      <c r="F67" s="85"/>
      <c r="G67" s="85"/>
      <c r="H67" s="85"/>
      <c r="I67" s="85"/>
      <c r="J67" s="86"/>
      <c r="K67" s="86"/>
      <c r="L67" s="86"/>
      <c r="M67" s="86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3">
      <c r="A68" s="68"/>
      <c r="B68" s="68"/>
      <c r="C68" s="68"/>
      <c r="D68" s="68"/>
      <c r="E68" s="85"/>
      <c r="F68" s="85"/>
      <c r="G68" s="85"/>
      <c r="H68" s="85"/>
      <c r="I68" s="85"/>
      <c r="J68" s="86"/>
      <c r="K68" s="86"/>
      <c r="L68" s="86"/>
      <c r="M68" s="86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3">
      <c r="A69" s="68"/>
      <c r="B69" s="68"/>
      <c r="C69" s="68"/>
      <c r="D69" s="68"/>
      <c r="E69" s="85"/>
      <c r="F69" s="85"/>
      <c r="G69" s="85"/>
      <c r="H69" s="85"/>
      <c r="I69" s="85"/>
      <c r="J69" s="86"/>
      <c r="K69" s="86"/>
      <c r="L69" s="86"/>
      <c r="M69" s="86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3">
      <c r="A70" s="68"/>
      <c r="B70" s="68"/>
      <c r="C70" s="68"/>
      <c r="D70" s="68"/>
      <c r="E70" s="85"/>
      <c r="F70" s="85"/>
      <c r="G70" s="85"/>
      <c r="H70" s="85"/>
      <c r="I70" s="85"/>
      <c r="J70" s="86"/>
      <c r="K70" s="86"/>
      <c r="L70" s="86"/>
      <c r="M70" s="86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3">
      <c r="A71" s="53"/>
      <c r="B71" s="53"/>
      <c r="C71" s="53"/>
      <c r="D71" s="53"/>
      <c r="E71" s="87"/>
      <c r="F71" s="87"/>
      <c r="G71" s="87"/>
      <c r="H71" s="87"/>
      <c r="I71" s="87"/>
      <c r="J71" s="88"/>
      <c r="K71" s="88"/>
      <c r="L71" s="88"/>
      <c r="M71" s="88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3">
      <c r="A72" s="53"/>
      <c r="B72" s="53"/>
      <c r="C72" s="53"/>
      <c r="D72" s="53"/>
      <c r="E72" s="87"/>
      <c r="F72" s="87"/>
      <c r="G72" s="87"/>
      <c r="H72" s="87"/>
      <c r="I72" s="87"/>
      <c r="J72" s="88"/>
      <c r="K72" s="88"/>
      <c r="L72" s="88"/>
      <c r="M72" s="88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3">
      <c r="A73" s="53"/>
      <c r="B73" s="53"/>
      <c r="C73" s="53"/>
      <c r="D73" s="53"/>
      <c r="E73" s="87"/>
      <c r="F73" s="87"/>
      <c r="G73" s="87"/>
      <c r="H73" s="87"/>
      <c r="I73" s="87"/>
      <c r="J73" s="88"/>
      <c r="K73" s="88"/>
      <c r="L73" s="88"/>
      <c r="M73" s="88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3">
      <c r="A74" s="53"/>
      <c r="B74" s="53"/>
      <c r="C74" s="53"/>
      <c r="D74" s="53"/>
      <c r="E74" s="87"/>
      <c r="F74" s="87"/>
      <c r="G74" s="87"/>
      <c r="H74" s="87"/>
      <c r="I74" s="87"/>
      <c r="J74" s="88"/>
      <c r="K74" s="88"/>
      <c r="L74" s="88"/>
      <c r="M74" s="88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3">
      <c r="A75" s="53"/>
      <c r="B75" s="53"/>
      <c r="C75" s="53"/>
      <c r="D75" s="53"/>
      <c r="E75" s="87"/>
      <c r="F75" s="87"/>
      <c r="G75" s="87"/>
      <c r="H75" s="87"/>
      <c r="I75" s="87"/>
      <c r="J75" s="88"/>
      <c r="K75" s="88"/>
      <c r="L75" s="88"/>
      <c r="M75" s="88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3">
      <c r="A76" s="53"/>
      <c r="B76" s="53"/>
      <c r="C76" s="53"/>
      <c r="D76" s="53"/>
      <c r="E76" s="87"/>
      <c r="F76" s="87"/>
      <c r="G76" s="87"/>
      <c r="H76" s="87"/>
      <c r="I76" s="87"/>
      <c r="J76" s="88"/>
      <c r="K76" s="88"/>
      <c r="L76" s="88"/>
      <c r="M76" s="88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3">
      <c r="A77" s="53"/>
      <c r="B77" s="53"/>
      <c r="C77" s="53"/>
      <c r="D77" s="53"/>
      <c r="E77" s="87"/>
      <c r="F77" s="87"/>
      <c r="G77" s="87"/>
      <c r="H77" s="87"/>
      <c r="I77" s="87"/>
      <c r="J77" s="88"/>
      <c r="K77" s="88"/>
      <c r="L77" s="88"/>
      <c r="M77" s="88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3">
      <c r="A78" s="53"/>
      <c r="B78" s="53"/>
      <c r="C78" s="53"/>
      <c r="D78" s="53"/>
      <c r="E78" s="87"/>
      <c r="F78" s="87"/>
      <c r="G78" s="87"/>
      <c r="H78" s="87"/>
      <c r="I78" s="87"/>
      <c r="J78" s="88"/>
      <c r="K78" s="88"/>
      <c r="L78" s="88"/>
      <c r="M78" s="88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3">
      <c r="A79" s="53"/>
      <c r="B79" s="53"/>
      <c r="C79" s="53"/>
      <c r="D79" s="53"/>
      <c r="E79" s="87"/>
      <c r="F79" s="87"/>
      <c r="G79" s="87"/>
      <c r="H79" s="87"/>
      <c r="I79" s="87"/>
      <c r="J79" s="88"/>
      <c r="K79" s="88"/>
      <c r="L79" s="88"/>
      <c r="M79" s="88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3">
      <c r="A80" s="53"/>
      <c r="B80" s="53"/>
      <c r="C80" s="53"/>
      <c r="D80" s="53"/>
      <c r="E80" s="87"/>
      <c r="F80" s="87"/>
      <c r="G80" s="87"/>
      <c r="H80" s="87"/>
      <c r="I80" s="87"/>
      <c r="J80" s="88"/>
      <c r="K80" s="88"/>
      <c r="L80" s="88"/>
      <c r="M80" s="88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0">
    <mergeCell ref="B19:I19"/>
    <mergeCell ref="B20:M20"/>
    <mergeCell ref="B35:I35"/>
    <mergeCell ref="B36:M36"/>
    <mergeCell ref="E4:G4"/>
    <mergeCell ref="H4:I4"/>
    <mergeCell ref="J4:K4"/>
    <mergeCell ref="L4:M4"/>
    <mergeCell ref="B6:M6"/>
    <mergeCell ref="B62:I62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5"/>
  <sheetViews>
    <sheetView tabSelected="1" view="pageBreakPreview" topLeftCell="A73" zoomScale="120" zoomScaleNormal="120" zoomScaleSheetLayoutView="120" workbookViewId="0">
      <selection activeCell="F92" sqref="F92"/>
    </sheetView>
  </sheetViews>
  <sheetFormatPr defaultRowHeight="13.2" x14ac:dyDescent="0.3"/>
  <cols>
    <col min="1" max="1" width="26.44140625" style="22" customWidth="1"/>
    <col min="2" max="2" width="24.5546875" style="1" customWidth="1"/>
    <col min="3" max="4" width="24.44140625" style="1" customWidth="1"/>
    <col min="5" max="223" width="9.33203125" style="1"/>
    <col min="224" max="224" width="26.44140625" style="1" customWidth="1"/>
    <col min="225" max="225" width="24.5546875" style="1" customWidth="1"/>
    <col min="226" max="227" width="24.44140625" style="1" customWidth="1"/>
    <col min="228" max="228" width="17" style="1" bestFit="1" customWidth="1"/>
    <col min="229" max="229" width="10.5546875" style="1" customWidth="1"/>
    <col min="230" max="230" width="12.44140625" style="1" bestFit="1" customWidth="1"/>
    <col min="231" max="479" width="9.33203125" style="1"/>
    <col min="480" max="480" width="26.44140625" style="1" customWidth="1"/>
    <col min="481" max="481" width="24.5546875" style="1" customWidth="1"/>
    <col min="482" max="483" width="24.44140625" style="1" customWidth="1"/>
    <col min="484" max="484" width="17" style="1" bestFit="1" customWidth="1"/>
    <col min="485" max="485" width="10.5546875" style="1" customWidth="1"/>
    <col min="486" max="486" width="12.44140625" style="1" bestFit="1" customWidth="1"/>
    <col min="487" max="735" width="9.33203125" style="1"/>
    <col min="736" max="736" width="26.44140625" style="1" customWidth="1"/>
    <col min="737" max="737" width="24.5546875" style="1" customWidth="1"/>
    <col min="738" max="739" width="24.44140625" style="1" customWidth="1"/>
    <col min="740" max="740" width="17" style="1" bestFit="1" customWidth="1"/>
    <col min="741" max="741" width="10.5546875" style="1" customWidth="1"/>
    <col min="742" max="742" width="12.44140625" style="1" bestFit="1" customWidth="1"/>
    <col min="743" max="991" width="9.33203125" style="1"/>
    <col min="992" max="992" width="26.44140625" style="1" customWidth="1"/>
    <col min="993" max="993" width="24.5546875" style="1" customWidth="1"/>
    <col min="994" max="995" width="24.44140625" style="1" customWidth="1"/>
    <col min="996" max="996" width="17" style="1" bestFit="1" customWidth="1"/>
    <col min="997" max="997" width="10.5546875" style="1" customWidth="1"/>
    <col min="998" max="998" width="12.44140625" style="1" bestFit="1" customWidth="1"/>
    <col min="999" max="1247" width="9.33203125" style="1"/>
    <col min="1248" max="1248" width="26.44140625" style="1" customWidth="1"/>
    <col min="1249" max="1249" width="24.5546875" style="1" customWidth="1"/>
    <col min="1250" max="1251" width="24.44140625" style="1" customWidth="1"/>
    <col min="1252" max="1252" width="17" style="1" bestFit="1" customWidth="1"/>
    <col min="1253" max="1253" width="10.5546875" style="1" customWidth="1"/>
    <col min="1254" max="1254" width="12.44140625" style="1" bestFit="1" customWidth="1"/>
    <col min="1255" max="1503" width="9.33203125" style="1"/>
    <col min="1504" max="1504" width="26.44140625" style="1" customWidth="1"/>
    <col min="1505" max="1505" width="24.5546875" style="1" customWidth="1"/>
    <col min="1506" max="1507" width="24.44140625" style="1" customWidth="1"/>
    <col min="1508" max="1508" width="17" style="1" bestFit="1" customWidth="1"/>
    <col min="1509" max="1509" width="10.5546875" style="1" customWidth="1"/>
    <col min="1510" max="1510" width="12.44140625" style="1" bestFit="1" customWidth="1"/>
    <col min="1511" max="1759" width="9.33203125" style="1"/>
    <col min="1760" max="1760" width="26.44140625" style="1" customWidth="1"/>
    <col min="1761" max="1761" width="24.5546875" style="1" customWidth="1"/>
    <col min="1762" max="1763" width="24.44140625" style="1" customWidth="1"/>
    <col min="1764" max="1764" width="17" style="1" bestFit="1" customWidth="1"/>
    <col min="1765" max="1765" width="10.5546875" style="1" customWidth="1"/>
    <col min="1766" max="1766" width="12.44140625" style="1" bestFit="1" customWidth="1"/>
    <col min="1767" max="2015" width="9.33203125" style="1"/>
    <col min="2016" max="2016" width="26.44140625" style="1" customWidth="1"/>
    <col min="2017" max="2017" width="24.5546875" style="1" customWidth="1"/>
    <col min="2018" max="2019" width="24.44140625" style="1" customWidth="1"/>
    <col min="2020" max="2020" width="17" style="1" bestFit="1" customWidth="1"/>
    <col min="2021" max="2021" width="10.5546875" style="1" customWidth="1"/>
    <col min="2022" max="2022" width="12.44140625" style="1" bestFit="1" customWidth="1"/>
    <col min="2023" max="2271" width="9.33203125" style="1"/>
    <col min="2272" max="2272" width="26.44140625" style="1" customWidth="1"/>
    <col min="2273" max="2273" width="24.5546875" style="1" customWidth="1"/>
    <col min="2274" max="2275" width="24.44140625" style="1" customWidth="1"/>
    <col min="2276" max="2276" width="17" style="1" bestFit="1" customWidth="1"/>
    <col min="2277" max="2277" width="10.5546875" style="1" customWidth="1"/>
    <col min="2278" max="2278" width="12.44140625" style="1" bestFit="1" customWidth="1"/>
    <col min="2279" max="2527" width="9.33203125" style="1"/>
    <col min="2528" max="2528" width="26.44140625" style="1" customWidth="1"/>
    <col min="2529" max="2529" width="24.5546875" style="1" customWidth="1"/>
    <col min="2530" max="2531" width="24.44140625" style="1" customWidth="1"/>
    <col min="2532" max="2532" width="17" style="1" bestFit="1" customWidth="1"/>
    <col min="2533" max="2533" width="10.5546875" style="1" customWidth="1"/>
    <col min="2534" max="2534" width="12.44140625" style="1" bestFit="1" customWidth="1"/>
    <col min="2535" max="2783" width="9.33203125" style="1"/>
    <col min="2784" max="2784" width="26.44140625" style="1" customWidth="1"/>
    <col min="2785" max="2785" width="24.5546875" style="1" customWidth="1"/>
    <col min="2786" max="2787" width="24.44140625" style="1" customWidth="1"/>
    <col min="2788" max="2788" width="17" style="1" bestFit="1" customWidth="1"/>
    <col min="2789" max="2789" width="10.5546875" style="1" customWidth="1"/>
    <col min="2790" max="2790" width="12.44140625" style="1" bestFit="1" customWidth="1"/>
    <col min="2791" max="3039" width="9.33203125" style="1"/>
    <col min="3040" max="3040" width="26.44140625" style="1" customWidth="1"/>
    <col min="3041" max="3041" width="24.5546875" style="1" customWidth="1"/>
    <col min="3042" max="3043" width="24.44140625" style="1" customWidth="1"/>
    <col min="3044" max="3044" width="17" style="1" bestFit="1" customWidth="1"/>
    <col min="3045" max="3045" width="10.5546875" style="1" customWidth="1"/>
    <col min="3046" max="3046" width="12.44140625" style="1" bestFit="1" customWidth="1"/>
    <col min="3047" max="3295" width="9.33203125" style="1"/>
    <col min="3296" max="3296" width="26.44140625" style="1" customWidth="1"/>
    <col min="3297" max="3297" width="24.5546875" style="1" customWidth="1"/>
    <col min="3298" max="3299" width="24.44140625" style="1" customWidth="1"/>
    <col min="3300" max="3300" width="17" style="1" bestFit="1" customWidth="1"/>
    <col min="3301" max="3301" width="10.5546875" style="1" customWidth="1"/>
    <col min="3302" max="3302" width="12.44140625" style="1" bestFit="1" customWidth="1"/>
    <col min="3303" max="3551" width="9.33203125" style="1"/>
    <col min="3552" max="3552" width="26.44140625" style="1" customWidth="1"/>
    <col min="3553" max="3553" width="24.5546875" style="1" customWidth="1"/>
    <col min="3554" max="3555" width="24.44140625" style="1" customWidth="1"/>
    <col min="3556" max="3556" width="17" style="1" bestFit="1" customWidth="1"/>
    <col min="3557" max="3557" width="10.5546875" style="1" customWidth="1"/>
    <col min="3558" max="3558" width="12.44140625" style="1" bestFit="1" customWidth="1"/>
    <col min="3559" max="3807" width="9.33203125" style="1"/>
    <col min="3808" max="3808" width="26.44140625" style="1" customWidth="1"/>
    <col min="3809" max="3809" width="24.5546875" style="1" customWidth="1"/>
    <col min="3810" max="3811" width="24.44140625" style="1" customWidth="1"/>
    <col min="3812" max="3812" width="17" style="1" bestFit="1" customWidth="1"/>
    <col min="3813" max="3813" width="10.5546875" style="1" customWidth="1"/>
    <col min="3814" max="3814" width="12.44140625" style="1" bestFit="1" customWidth="1"/>
    <col min="3815" max="4063" width="9.33203125" style="1"/>
    <col min="4064" max="4064" width="26.44140625" style="1" customWidth="1"/>
    <col min="4065" max="4065" width="24.5546875" style="1" customWidth="1"/>
    <col min="4066" max="4067" width="24.44140625" style="1" customWidth="1"/>
    <col min="4068" max="4068" width="17" style="1" bestFit="1" customWidth="1"/>
    <col min="4069" max="4069" width="10.5546875" style="1" customWidth="1"/>
    <col min="4070" max="4070" width="12.44140625" style="1" bestFit="1" customWidth="1"/>
    <col min="4071" max="4319" width="9.33203125" style="1"/>
    <col min="4320" max="4320" width="26.44140625" style="1" customWidth="1"/>
    <col min="4321" max="4321" width="24.5546875" style="1" customWidth="1"/>
    <col min="4322" max="4323" width="24.44140625" style="1" customWidth="1"/>
    <col min="4324" max="4324" width="17" style="1" bestFit="1" customWidth="1"/>
    <col min="4325" max="4325" width="10.5546875" style="1" customWidth="1"/>
    <col min="4326" max="4326" width="12.44140625" style="1" bestFit="1" customWidth="1"/>
    <col min="4327" max="4575" width="9.33203125" style="1"/>
    <col min="4576" max="4576" width="26.44140625" style="1" customWidth="1"/>
    <col min="4577" max="4577" width="24.5546875" style="1" customWidth="1"/>
    <col min="4578" max="4579" width="24.44140625" style="1" customWidth="1"/>
    <col min="4580" max="4580" width="17" style="1" bestFit="1" customWidth="1"/>
    <col min="4581" max="4581" width="10.5546875" style="1" customWidth="1"/>
    <col min="4582" max="4582" width="12.44140625" style="1" bestFit="1" customWidth="1"/>
    <col min="4583" max="4831" width="9.33203125" style="1"/>
    <col min="4832" max="4832" width="26.44140625" style="1" customWidth="1"/>
    <col min="4833" max="4833" width="24.5546875" style="1" customWidth="1"/>
    <col min="4834" max="4835" width="24.44140625" style="1" customWidth="1"/>
    <col min="4836" max="4836" width="17" style="1" bestFit="1" customWidth="1"/>
    <col min="4837" max="4837" width="10.5546875" style="1" customWidth="1"/>
    <col min="4838" max="4838" width="12.44140625" style="1" bestFit="1" customWidth="1"/>
    <col min="4839" max="5087" width="9.33203125" style="1"/>
    <col min="5088" max="5088" width="26.44140625" style="1" customWidth="1"/>
    <col min="5089" max="5089" width="24.5546875" style="1" customWidth="1"/>
    <col min="5090" max="5091" width="24.44140625" style="1" customWidth="1"/>
    <col min="5092" max="5092" width="17" style="1" bestFit="1" customWidth="1"/>
    <col min="5093" max="5093" width="10.5546875" style="1" customWidth="1"/>
    <col min="5094" max="5094" width="12.44140625" style="1" bestFit="1" customWidth="1"/>
    <col min="5095" max="5343" width="9.33203125" style="1"/>
    <col min="5344" max="5344" width="26.44140625" style="1" customWidth="1"/>
    <col min="5345" max="5345" width="24.5546875" style="1" customWidth="1"/>
    <col min="5346" max="5347" width="24.44140625" style="1" customWidth="1"/>
    <col min="5348" max="5348" width="17" style="1" bestFit="1" customWidth="1"/>
    <col min="5349" max="5349" width="10.5546875" style="1" customWidth="1"/>
    <col min="5350" max="5350" width="12.44140625" style="1" bestFit="1" customWidth="1"/>
    <col min="5351" max="5599" width="9.33203125" style="1"/>
    <col min="5600" max="5600" width="26.44140625" style="1" customWidth="1"/>
    <col min="5601" max="5601" width="24.5546875" style="1" customWidth="1"/>
    <col min="5602" max="5603" width="24.44140625" style="1" customWidth="1"/>
    <col min="5604" max="5604" width="17" style="1" bestFit="1" customWidth="1"/>
    <col min="5605" max="5605" width="10.5546875" style="1" customWidth="1"/>
    <col min="5606" max="5606" width="12.44140625" style="1" bestFit="1" customWidth="1"/>
    <col min="5607" max="5855" width="9.33203125" style="1"/>
    <col min="5856" max="5856" width="26.44140625" style="1" customWidth="1"/>
    <col min="5857" max="5857" width="24.5546875" style="1" customWidth="1"/>
    <col min="5858" max="5859" width="24.44140625" style="1" customWidth="1"/>
    <col min="5860" max="5860" width="17" style="1" bestFit="1" customWidth="1"/>
    <col min="5861" max="5861" width="10.5546875" style="1" customWidth="1"/>
    <col min="5862" max="5862" width="12.44140625" style="1" bestFit="1" customWidth="1"/>
    <col min="5863" max="6111" width="9.33203125" style="1"/>
    <col min="6112" max="6112" width="26.44140625" style="1" customWidth="1"/>
    <col min="6113" max="6113" width="24.5546875" style="1" customWidth="1"/>
    <col min="6114" max="6115" width="24.44140625" style="1" customWidth="1"/>
    <col min="6116" max="6116" width="17" style="1" bestFit="1" customWidth="1"/>
    <col min="6117" max="6117" width="10.5546875" style="1" customWidth="1"/>
    <col min="6118" max="6118" width="12.44140625" style="1" bestFit="1" customWidth="1"/>
    <col min="6119" max="6367" width="9.33203125" style="1"/>
    <col min="6368" max="6368" width="26.44140625" style="1" customWidth="1"/>
    <col min="6369" max="6369" width="24.5546875" style="1" customWidth="1"/>
    <col min="6370" max="6371" width="24.44140625" style="1" customWidth="1"/>
    <col min="6372" max="6372" width="17" style="1" bestFit="1" customWidth="1"/>
    <col min="6373" max="6373" width="10.5546875" style="1" customWidth="1"/>
    <col min="6374" max="6374" width="12.44140625" style="1" bestFit="1" customWidth="1"/>
    <col min="6375" max="6623" width="9.33203125" style="1"/>
    <col min="6624" max="6624" width="26.44140625" style="1" customWidth="1"/>
    <col min="6625" max="6625" width="24.5546875" style="1" customWidth="1"/>
    <col min="6626" max="6627" width="24.44140625" style="1" customWidth="1"/>
    <col min="6628" max="6628" width="17" style="1" bestFit="1" customWidth="1"/>
    <col min="6629" max="6629" width="10.5546875" style="1" customWidth="1"/>
    <col min="6630" max="6630" width="12.44140625" style="1" bestFit="1" customWidth="1"/>
    <col min="6631" max="6879" width="9.33203125" style="1"/>
    <col min="6880" max="6880" width="26.44140625" style="1" customWidth="1"/>
    <col min="6881" max="6881" width="24.5546875" style="1" customWidth="1"/>
    <col min="6882" max="6883" width="24.44140625" style="1" customWidth="1"/>
    <col min="6884" max="6884" width="17" style="1" bestFit="1" customWidth="1"/>
    <col min="6885" max="6885" width="10.5546875" style="1" customWidth="1"/>
    <col min="6886" max="6886" width="12.44140625" style="1" bestFit="1" customWidth="1"/>
    <col min="6887" max="7135" width="9.33203125" style="1"/>
    <col min="7136" max="7136" width="26.44140625" style="1" customWidth="1"/>
    <col min="7137" max="7137" width="24.5546875" style="1" customWidth="1"/>
    <col min="7138" max="7139" width="24.44140625" style="1" customWidth="1"/>
    <col min="7140" max="7140" width="17" style="1" bestFit="1" customWidth="1"/>
    <col min="7141" max="7141" width="10.5546875" style="1" customWidth="1"/>
    <col min="7142" max="7142" width="12.44140625" style="1" bestFit="1" customWidth="1"/>
    <col min="7143" max="7391" width="9.33203125" style="1"/>
    <col min="7392" max="7392" width="26.44140625" style="1" customWidth="1"/>
    <col min="7393" max="7393" width="24.5546875" style="1" customWidth="1"/>
    <col min="7394" max="7395" width="24.44140625" style="1" customWidth="1"/>
    <col min="7396" max="7396" width="17" style="1" bestFit="1" customWidth="1"/>
    <col min="7397" max="7397" width="10.5546875" style="1" customWidth="1"/>
    <col min="7398" max="7398" width="12.44140625" style="1" bestFit="1" customWidth="1"/>
    <col min="7399" max="7647" width="9.33203125" style="1"/>
    <col min="7648" max="7648" width="26.44140625" style="1" customWidth="1"/>
    <col min="7649" max="7649" width="24.5546875" style="1" customWidth="1"/>
    <col min="7650" max="7651" width="24.44140625" style="1" customWidth="1"/>
    <col min="7652" max="7652" width="17" style="1" bestFit="1" customWidth="1"/>
    <col min="7653" max="7653" width="10.5546875" style="1" customWidth="1"/>
    <col min="7654" max="7654" width="12.44140625" style="1" bestFit="1" customWidth="1"/>
    <col min="7655" max="7903" width="9.33203125" style="1"/>
    <col min="7904" max="7904" width="26.44140625" style="1" customWidth="1"/>
    <col min="7905" max="7905" width="24.5546875" style="1" customWidth="1"/>
    <col min="7906" max="7907" width="24.44140625" style="1" customWidth="1"/>
    <col min="7908" max="7908" width="17" style="1" bestFit="1" customWidth="1"/>
    <col min="7909" max="7909" width="10.5546875" style="1" customWidth="1"/>
    <col min="7910" max="7910" width="12.44140625" style="1" bestFit="1" customWidth="1"/>
    <col min="7911" max="8159" width="9.33203125" style="1"/>
    <col min="8160" max="8160" width="26.44140625" style="1" customWidth="1"/>
    <col min="8161" max="8161" width="24.5546875" style="1" customWidth="1"/>
    <col min="8162" max="8163" width="24.44140625" style="1" customWidth="1"/>
    <col min="8164" max="8164" width="17" style="1" bestFit="1" customWidth="1"/>
    <col min="8165" max="8165" width="10.5546875" style="1" customWidth="1"/>
    <col min="8166" max="8166" width="12.44140625" style="1" bestFit="1" customWidth="1"/>
    <col min="8167" max="8415" width="9.33203125" style="1"/>
    <col min="8416" max="8416" width="26.44140625" style="1" customWidth="1"/>
    <col min="8417" max="8417" width="24.5546875" style="1" customWidth="1"/>
    <col min="8418" max="8419" width="24.44140625" style="1" customWidth="1"/>
    <col min="8420" max="8420" width="17" style="1" bestFit="1" customWidth="1"/>
    <col min="8421" max="8421" width="10.5546875" style="1" customWidth="1"/>
    <col min="8422" max="8422" width="12.44140625" style="1" bestFit="1" customWidth="1"/>
    <col min="8423" max="8671" width="9.33203125" style="1"/>
    <col min="8672" max="8672" width="26.44140625" style="1" customWidth="1"/>
    <col min="8673" max="8673" width="24.5546875" style="1" customWidth="1"/>
    <col min="8674" max="8675" width="24.44140625" style="1" customWidth="1"/>
    <col min="8676" max="8676" width="17" style="1" bestFit="1" customWidth="1"/>
    <col min="8677" max="8677" width="10.5546875" style="1" customWidth="1"/>
    <col min="8678" max="8678" width="12.44140625" style="1" bestFit="1" customWidth="1"/>
    <col min="8679" max="8927" width="9.33203125" style="1"/>
    <col min="8928" max="8928" width="26.44140625" style="1" customWidth="1"/>
    <col min="8929" max="8929" width="24.5546875" style="1" customWidth="1"/>
    <col min="8930" max="8931" width="24.44140625" style="1" customWidth="1"/>
    <col min="8932" max="8932" width="17" style="1" bestFit="1" customWidth="1"/>
    <col min="8933" max="8933" width="10.5546875" style="1" customWidth="1"/>
    <col min="8934" max="8934" width="12.44140625" style="1" bestFit="1" customWidth="1"/>
    <col min="8935" max="9183" width="9.33203125" style="1"/>
    <col min="9184" max="9184" width="26.44140625" style="1" customWidth="1"/>
    <col min="9185" max="9185" width="24.5546875" style="1" customWidth="1"/>
    <col min="9186" max="9187" width="24.44140625" style="1" customWidth="1"/>
    <col min="9188" max="9188" width="17" style="1" bestFit="1" customWidth="1"/>
    <col min="9189" max="9189" width="10.5546875" style="1" customWidth="1"/>
    <col min="9190" max="9190" width="12.44140625" style="1" bestFit="1" customWidth="1"/>
    <col min="9191" max="9439" width="9.33203125" style="1"/>
    <col min="9440" max="9440" width="26.44140625" style="1" customWidth="1"/>
    <col min="9441" max="9441" width="24.5546875" style="1" customWidth="1"/>
    <col min="9442" max="9443" width="24.44140625" style="1" customWidth="1"/>
    <col min="9444" max="9444" width="17" style="1" bestFit="1" customWidth="1"/>
    <col min="9445" max="9445" width="10.5546875" style="1" customWidth="1"/>
    <col min="9446" max="9446" width="12.44140625" style="1" bestFit="1" customWidth="1"/>
    <col min="9447" max="9695" width="9.33203125" style="1"/>
    <col min="9696" max="9696" width="26.44140625" style="1" customWidth="1"/>
    <col min="9697" max="9697" width="24.5546875" style="1" customWidth="1"/>
    <col min="9698" max="9699" width="24.44140625" style="1" customWidth="1"/>
    <col min="9700" max="9700" width="17" style="1" bestFit="1" customWidth="1"/>
    <col min="9701" max="9701" width="10.5546875" style="1" customWidth="1"/>
    <col min="9702" max="9702" width="12.44140625" style="1" bestFit="1" customWidth="1"/>
    <col min="9703" max="9951" width="9.33203125" style="1"/>
    <col min="9952" max="9952" width="26.44140625" style="1" customWidth="1"/>
    <col min="9953" max="9953" width="24.5546875" style="1" customWidth="1"/>
    <col min="9954" max="9955" width="24.44140625" style="1" customWidth="1"/>
    <col min="9956" max="9956" width="17" style="1" bestFit="1" customWidth="1"/>
    <col min="9957" max="9957" width="10.5546875" style="1" customWidth="1"/>
    <col min="9958" max="9958" width="12.44140625" style="1" bestFit="1" customWidth="1"/>
    <col min="9959" max="10207" width="9.33203125" style="1"/>
    <col min="10208" max="10208" width="26.44140625" style="1" customWidth="1"/>
    <col min="10209" max="10209" width="24.5546875" style="1" customWidth="1"/>
    <col min="10210" max="10211" width="24.44140625" style="1" customWidth="1"/>
    <col min="10212" max="10212" width="17" style="1" bestFit="1" customWidth="1"/>
    <col min="10213" max="10213" width="10.5546875" style="1" customWidth="1"/>
    <col min="10214" max="10214" width="12.44140625" style="1" bestFit="1" customWidth="1"/>
    <col min="10215" max="10463" width="9.33203125" style="1"/>
    <col min="10464" max="10464" width="26.44140625" style="1" customWidth="1"/>
    <col min="10465" max="10465" width="24.5546875" style="1" customWidth="1"/>
    <col min="10466" max="10467" width="24.44140625" style="1" customWidth="1"/>
    <col min="10468" max="10468" width="17" style="1" bestFit="1" customWidth="1"/>
    <col min="10469" max="10469" width="10.5546875" style="1" customWidth="1"/>
    <col min="10470" max="10470" width="12.44140625" style="1" bestFit="1" customWidth="1"/>
    <col min="10471" max="10719" width="9.33203125" style="1"/>
    <col min="10720" max="10720" width="26.44140625" style="1" customWidth="1"/>
    <col min="10721" max="10721" width="24.5546875" style="1" customWidth="1"/>
    <col min="10722" max="10723" width="24.44140625" style="1" customWidth="1"/>
    <col min="10724" max="10724" width="17" style="1" bestFit="1" customWidth="1"/>
    <col min="10725" max="10725" width="10.5546875" style="1" customWidth="1"/>
    <col min="10726" max="10726" width="12.44140625" style="1" bestFit="1" customWidth="1"/>
    <col min="10727" max="10975" width="9.33203125" style="1"/>
    <col min="10976" max="10976" width="26.44140625" style="1" customWidth="1"/>
    <col min="10977" max="10977" width="24.5546875" style="1" customWidth="1"/>
    <col min="10978" max="10979" width="24.44140625" style="1" customWidth="1"/>
    <col min="10980" max="10980" width="17" style="1" bestFit="1" customWidth="1"/>
    <col min="10981" max="10981" width="10.5546875" style="1" customWidth="1"/>
    <col min="10982" max="10982" width="12.44140625" style="1" bestFit="1" customWidth="1"/>
    <col min="10983" max="11231" width="9.33203125" style="1"/>
    <col min="11232" max="11232" width="26.44140625" style="1" customWidth="1"/>
    <col min="11233" max="11233" width="24.5546875" style="1" customWidth="1"/>
    <col min="11234" max="11235" width="24.44140625" style="1" customWidth="1"/>
    <col min="11236" max="11236" width="17" style="1" bestFit="1" customWidth="1"/>
    <col min="11237" max="11237" width="10.5546875" style="1" customWidth="1"/>
    <col min="11238" max="11238" width="12.44140625" style="1" bestFit="1" customWidth="1"/>
    <col min="11239" max="11487" width="9.33203125" style="1"/>
    <col min="11488" max="11488" width="26.44140625" style="1" customWidth="1"/>
    <col min="11489" max="11489" width="24.5546875" style="1" customWidth="1"/>
    <col min="11490" max="11491" width="24.44140625" style="1" customWidth="1"/>
    <col min="11492" max="11492" width="17" style="1" bestFit="1" customWidth="1"/>
    <col min="11493" max="11493" width="10.5546875" style="1" customWidth="1"/>
    <col min="11494" max="11494" width="12.44140625" style="1" bestFit="1" customWidth="1"/>
    <col min="11495" max="11743" width="9.33203125" style="1"/>
    <col min="11744" max="11744" width="26.44140625" style="1" customWidth="1"/>
    <col min="11745" max="11745" width="24.5546875" style="1" customWidth="1"/>
    <col min="11746" max="11747" width="24.44140625" style="1" customWidth="1"/>
    <col min="11748" max="11748" width="17" style="1" bestFit="1" customWidth="1"/>
    <col min="11749" max="11749" width="10.5546875" style="1" customWidth="1"/>
    <col min="11750" max="11750" width="12.44140625" style="1" bestFit="1" customWidth="1"/>
    <col min="11751" max="11999" width="9.33203125" style="1"/>
    <col min="12000" max="12000" width="26.44140625" style="1" customWidth="1"/>
    <col min="12001" max="12001" width="24.5546875" style="1" customWidth="1"/>
    <col min="12002" max="12003" width="24.44140625" style="1" customWidth="1"/>
    <col min="12004" max="12004" width="17" style="1" bestFit="1" customWidth="1"/>
    <col min="12005" max="12005" width="10.5546875" style="1" customWidth="1"/>
    <col min="12006" max="12006" width="12.44140625" style="1" bestFit="1" customWidth="1"/>
    <col min="12007" max="12255" width="9.33203125" style="1"/>
    <col min="12256" max="12256" width="26.44140625" style="1" customWidth="1"/>
    <col min="12257" max="12257" width="24.5546875" style="1" customWidth="1"/>
    <col min="12258" max="12259" width="24.44140625" style="1" customWidth="1"/>
    <col min="12260" max="12260" width="17" style="1" bestFit="1" customWidth="1"/>
    <col min="12261" max="12261" width="10.5546875" style="1" customWidth="1"/>
    <col min="12262" max="12262" width="12.44140625" style="1" bestFit="1" customWidth="1"/>
    <col min="12263" max="12511" width="9.33203125" style="1"/>
    <col min="12512" max="12512" width="26.44140625" style="1" customWidth="1"/>
    <col min="12513" max="12513" width="24.5546875" style="1" customWidth="1"/>
    <col min="12514" max="12515" width="24.44140625" style="1" customWidth="1"/>
    <col min="12516" max="12516" width="17" style="1" bestFit="1" customWidth="1"/>
    <col min="12517" max="12517" width="10.5546875" style="1" customWidth="1"/>
    <col min="12518" max="12518" width="12.44140625" style="1" bestFit="1" customWidth="1"/>
    <col min="12519" max="12767" width="9.33203125" style="1"/>
    <col min="12768" max="12768" width="26.44140625" style="1" customWidth="1"/>
    <col min="12769" max="12769" width="24.5546875" style="1" customWidth="1"/>
    <col min="12770" max="12771" width="24.44140625" style="1" customWidth="1"/>
    <col min="12772" max="12772" width="17" style="1" bestFit="1" customWidth="1"/>
    <col min="12773" max="12773" width="10.5546875" style="1" customWidth="1"/>
    <col min="12774" max="12774" width="12.44140625" style="1" bestFit="1" customWidth="1"/>
    <col min="12775" max="13023" width="9.33203125" style="1"/>
    <col min="13024" max="13024" width="26.44140625" style="1" customWidth="1"/>
    <col min="13025" max="13025" width="24.5546875" style="1" customWidth="1"/>
    <col min="13026" max="13027" width="24.44140625" style="1" customWidth="1"/>
    <col min="13028" max="13028" width="17" style="1" bestFit="1" customWidth="1"/>
    <col min="13029" max="13029" width="10.5546875" style="1" customWidth="1"/>
    <col min="13030" max="13030" width="12.44140625" style="1" bestFit="1" customWidth="1"/>
    <col min="13031" max="13279" width="9.33203125" style="1"/>
    <col min="13280" max="13280" width="26.44140625" style="1" customWidth="1"/>
    <col min="13281" max="13281" width="24.5546875" style="1" customWidth="1"/>
    <col min="13282" max="13283" width="24.44140625" style="1" customWidth="1"/>
    <col min="13284" max="13284" width="17" style="1" bestFit="1" customWidth="1"/>
    <col min="13285" max="13285" width="10.5546875" style="1" customWidth="1"/>
    <col min="13286" max="13286" width="12.44140625" style="1" bestFit="1" customWidth="1"/>
    <col min="13287" max="13535" width="9.33203125" style="1"/>
    <col min="13536" max="13536" width="26.44140625" style="1" customWidth="1"/>
    <col min="13537" max="13537" width="24.5546875" style="1" customWidth="1"/>
    <col min="13538" max="13539" width="24.44140625" style="1" customWidth="1"/>
    <col min="13540" max="13540" width="17" style="1" bestFit="1" customWidth="1"/>
    <col min="13541" max="13541" width="10.5546875" style="1" customWidth="1"/>
    <col min="13542" max="13542" width="12.44140625" style="1" bestFit="1" customWidth="1"/>
    <col min="13543" max="13791" width="9.33203125" style="1"/>
    <col min="13792" max="13792" width="26.44140625" style="1" customWidth="1"/>
    <col min="13793" max="13793" width="24.5546875" style="1" customWidth="1"/>
    <col min="13794" max="13795" width="24.44140625" style="1" customWidth="1"/>
    <col min="13796" max="13796" width="17" style="1" bestFit="1" customWidth="1"/>
    <col min="13797" max="13797" width="10.5546875" style="1" customWidth="1"/>
    <col min="13798" max="13798" width="12.44140625" style="1" bestFit="1" customWidth="1"/>
    <col min="13799" max="14047" width="9.33203125" style="1"/>
    <col min="14048" max="14048" width="26.44140625" style="1" customWidth="1"/>
    <col min="14049" max="14049" width="24.5546875" style="1" customWidth="1"/>
    <col min="14050" max="14051" width="24.44140625" style="1" customWidth="1"/>
    <col min="14052" max="14052" width="17" style="1" bestFit="1" customWidth="1"/>
    <col min="14053" max="14053" width="10.5546875" style="1" customWidth="1"/>
    <col min="14054" max="14054" width="12.44140625" style="1" bestFit="1" customWidth="1"/>
    <col min="14055" max="14303" width="9.33203125" style="1"/>
    <col min="14304" max="14304" width="26.44140625" style="1" customWidth="1"/>
    <col min="14305" max="14305" width="24.5546875" style="1" customWidth="1"/>
    <col min="14306" max="14307" width="24.44140625" style="1" customWidth="1"/>
    <col min="14308" max="14308" width="17" style="1" bestFit="1" customWidth="1"/>
    <col min="14309" max="14309" width="10.5546875" style="1" customWidth="1"/>
    <col min="14310" max="14310" width="12.44140625" style="1" bestFit="1" customWidth="1"/>
    <col min="14311" max="14559" width="9.33203125" style="1"/>
    <col min="14560" max="14560" width="26.44140625" style="1" customWidth="1"/>
    <col min="14561" max="14561" width="24.5546875" style="1" customWidth="1"/>
    <col min="14562" max="14563" width="24.44140625" style="1" customWidth="1"/>
    <col min="14564" max="14564" width="17" style="1" bestFit="1" customWidth="1"/>
    <col min="14565" max="14565" width="10.5546875" style="1" customWidth="1"/>
    <col min="14566" max="14566" width="12.44140625" style="1" bestFit="1" customWidth="1"/>
    <col min="14567" max="14815" width="9.33203125" style="1"/>
    <col min="14816" max="14816" width="26.44140625" style="1" customWidth="1"/>
    <col min="14817" max="14817" width="24.5546875" style="1" customWidth="1"/>
    <col min="14818" max="14819" width="24.44140625" style="1" customWidth="1"/>
    <col min="14820" max="14820" width="17" style="1" bestFit="1" customWidth="1"/>
    <col min="14821" max="14821" width="10.5546875" style="1" customWidth="1"/>
    <col min="14822" max="14822" width="12.44140625" style="1" bestFit="1" customWidth="1"/>
    <col min="14823" max="15071" width="9.33203125" style="1"/>
    <col min="15072" max="15072" width="26.44140625" style="1" customWidth="1"/>
    <col min="15073" max="15073" width="24.5546875" style="1" customWidth="1"/>
    <col min="15074" max="15075" width="24.44140625" style="1" customWidth="1"/>
    <col min="15076" max="15076" width="17" style="1" bestFit="1" customWidth="1"/>
    <col min="15077" max="15077" width="10.5546875" style="1" customWidth="1"/>
    <col min="15078" max="15078" width="12.44140625" style="1" bestFit="1" customWidth="1"/>
    <col min="15079" max="15327" width="9.33203125" style="1"/>
    <col min="15328" max="15328" width="26.44140625" style="1" customWidth="1"/>
    <col min="15329" max="15329" width="24.5546875" style="1" customWidth="1"/>
    <col min="15330" max="15331" width="24.44140625" style="1" customWidth="1"/>
    <col min="15332" max="15332" width="17" style="1" bestFit="1" customWidth="1"/>
    <col min="15333" max="15333" width="10.5546875" style="1" customWidth="1"/>
    <col min="15334" max="15334" width="12.44140625" style="1" bestFit="1" customWidth="1"/>
    <col min="15335" max="15583" width="9.33203125" style="1"/>
    <col min="15584" max="15584" width="26.44140625" style="1" customWidth="1"/>
    <col min="15585" max="15585" width="24.5546875" style="1" customWidth="1"/>
    <col min="15586" max="15587" width="24.44140625" style="1" customWidth="1"/>
    <col min="15588" max="15588" width="17" style="1" bestFit="1" customWidth="1"/>
    <col min="15589" max="15589" width="10.5546875" style="1" customWidth="1"/>
    <col min="15590" max="15590" width="12.44140625" style="1" bestFit="1" customWidth="1"/>
    <col min="15591" max="15839" width="9.33203125" style="1"/>
    <col min="15840" max="15840" width="26.44140625" style="1" customWidth="1"/>
    <col min="15841" max="15841" width="24.5546875" style="1" customWidth="1"/>
    <col min="15842" max="15843" width="24.44140625" style="1" customWidth="1"/>
    <col min="15844" max="15844" width="17" style="1" bestFit="1" customWidth="1"/>
    <col min="15845" max="15845" width="10.5546875" style="1" customWidth="1"/>
    <col min="15846" max="15846" width="12.44140625" style="1" bestFit="1" customWidth="1"/>
    <col min="15847" max="16095" width="9.33203125" style="1"/>
    <col min="16096" max="16096" width="26.44140625" style="1" customWidth="1"/>
    <col min="16097" max="16097" width="24.5546875" style="1" customWidth="1"/>
    <col min="16098" max="16099" width="24.44140625" style="1" customWidth="1"/>
    <col min="16100" max="16100" width="17" style="1" bestFit="1" customWidth="1"/>
    <col min="16101" max="16101" width="10.5546875" style="1" customWidth="1"/>
    <col min="16102" max="16102" width="12.44140625" style="1" bestFit="1" customWidth="1"/>
    <col min="16103" max="16351" width="9.33203125" style="1"/>
    <col min="16352" max="16384" width="9.33203125" style="1" customWidth="1"/>
  </cols>
  <sheetData>
    <row r="1" spans="1:4" ht="17.25" customHeight="1" thickBot="1" x14ac:dyDescent="0.35">
      <c r="A1" s="5" t="s">
        <v>89</v>
      </c>
      <c r="B1" s="5"/>
      <c r="C1" s="5"/>
      <c r="D1" s="5"/>
    </row>
    <row r="2" spans="1:4" ht="40.200000000000003" thickBot="1" x14ac:dyDescent="0.35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5">
      <c r="A3" s="43" t="s">
        <v>121</v>
      </c>
      <c r="B3" s="44"/>
      <c r="C3" s="44"/>
      <c r="D3" s="45"/>
    </row>
    <row r="4" spans="1:4" ht="15.9" customHeight="1" thickBot="1" x14ac:dyDescent="0.35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" customHeight="1" thickBot="1" x14ac:dyDescent="0.35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" customHeight="1" thickBot="1" x14ac:dyDescent="0.35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" customHeight="1" thickBot="1" x14ac:dyDescent="0.35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" customHeight="1" thickBot="1" x14ac:dyDescent="0.35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" customHeight="1" thickBot="1" x14ac:dyDescent="0.35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" customHeight="1" thickBot="1" x14ac:dyDescent="0.35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" customHeight="1" thickBot="1" x14ac:dyDescent="0.35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" customHeight="1" thickBot="1" x14ac:dyDescent="0.35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" customHeight="1" thickBot="1" x14ac:dyDescent="0.35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" customHeight="1" thickBot="1" x14ac:dyDescent="0.35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" customHeight="1" thickBot="1" x14ac:dyDescent="0.35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5">
      <c r="A16" s="43" t="s">
        <v>126</v>
      </c>
      <c r="B16" s="44"/>
      <c r="C16" s="44"/>
      <c r="D16" s="45"/>
    </row>
    <row r="17" spans="1:4" ht="16.649999999999999" customHeight="1" thickBot="1" x14ac:dyDescent="0.35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649999999999999" customHeight="1" thickBot="1" x14ac:dyDescent="0.35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649999999999999" customHeight="1" thickBot="1" x14ac:dyDescent="0.35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649999999999999" customHeight="1" thickBot="1" x14ac:dyDescent="0.35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649999999999999" customHeight="1" thickBot="1" x14ac:dyDescent="0.35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649999999999999" customHeight="1" thickBot="1" x14ac:dyDescent="0.35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649999999999999" customHeight="1" thickBot="1" x14ac:dyDescent="0.35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649999999999999" customHeight="1" thickBot="1" x14ac:dyDescent="0.35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649999999999999" customHeight="1" thickBot="1" x14ac:dyDescent="0.35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649999999999999" customHeight="1" thickBot="1" x14ac:dyDescent="0.35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649999999999999" customHeight="1" thickBot="1" x14ac:dyDescent="0.35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649999999999999" customHeight="1" thickBot="1" x14ac:dyDescent="0.35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649999999999999" customHeight="1" thickBot="1" x14ac:dyDescent="0.35">
      <c r="A29" s="43" t="s">
        <v>127</v>
      </c>
      <c r="B29" s="44"/>
      <c r="C29" s="44"/>
      <c r="D29" s="45"/>
    </row>
    <row r="30" spans="1:4" ht="16.649999999999999" customHeight="1" thickBot="1" x14ac:dyDescent="0.35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649999999999999" customHeight="1" thickBot="1" x14ac:dyDescent="0.35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649999999999999" customHeight="1" thickBot="1" x14ac:dyDescent="0.35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649999999999999" customHeight="1" thickBot="1" x14ac:dyDescent="0.35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649999999999999" customHeight="1" thickBot="1" x14ac:dyDescent="0.35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649999999999999" customHeight="1" thickBot="1" x14ac:dyDescent="0.35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649999999999999" customHeight="1" thickBot="1" x14ac:dyDescent="0.35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649999999999999" customHeight="1" thickBot="1" x14ac:dyDescent="0.35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5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5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5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5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5">
      <c r="A42" s="43" t="s">
        <v>131</v>
      </c>
      <c r="B42" s="44"/>
      <c r="C42" s="44"/>
      <c r="D42" s="45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8" thickBot="1" x14ac:dyDescent="0.35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8" thickBot="1" x14ac:dyDescent="0.35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8" thickBot="1" x14ac:dyDescent="0.35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ht="20.399999999999999" customHeight="1" thickBot="1" x14ac:dyDescent="0.35">
      <c r="A54" s="47" t="s">
        <v>105</v>
      </c>
      <c r="B54" s="47"/>
      <c r="C54" s="47"/>
      <c r="D54" s="47"/>
    </row>
    <row r="55" spans="1:1021 1025:2045 2049:3069 3073:4093 4097:5117 5121:6141 6145:7165 7169:8189 8193:9213 9217:10237 10241:11261 11265:12285 12289:13309 13313:14333 14337:15357 15361:16349" ht="43.2" customHeight="1" thickBot="1" x14ac:dyDescent="0.35">
      <c r="A55" s="6" t="s">
        <v>90</v>
      </c>
      <c r="B55" s="7" t="s">
        <v>115</v>
      </c>
      <c r="C55" s="7" t="s">
        <v>106</v>
      </c>
      <c r="D55" s="7" t="s">
        <v>107</v>
      </c>
    </row>
    <row r="56" spans="1:1021 1025:2045 2049:3069 3073:4093 4097:5117 5121:6141 6145:7165 7169:8189 8193:9213 9217:10237 10241:11261 11265:12285 12289:13309 13313:14333 14337:15357 15361:16349" ht="15.9" customHeight="1" thickBot="1" x14ac:dyDescent="0.35">
      <c r="A56" s="48" t="s">
        <v>121</v>
      </c>
      <c r="B56" s="49"/>
      <c r="C56" s="49"/>
      <c r="D56" s="50"/>
    </row>
    <row r="57" spans="1:1021 1025:2045 2049:3069 3073:4093 4097:5117 5121:6141 6145:7165 7169:8189 8193:9213 9217:10237 10241:11261 11265:12285 12289:13309 13313:14333 14337:15357 15361:16349" ht="15.9" customHeight="1" thickBot="1" x14ac:dyDescent="0.35">
      <c r="A57" s="8" t="s">
        <v>108</v>
      </c>
      <c r="B57" s="9">
        <v>164.49</v>
      </c>
      <c r="C57" s="9">
        <v>3.1716495923060961</v>
      </c>
      <c r="D57" s="9">
        <v>16.244611434359626</v>
      </c>
    </row>
    <row r="58" spans="1:1021 1025:2045 2049:3069 3073:4093 4097:5117 5121:6141 6145:7165 7169:8189 8193:9213 9217:10237 10241:11261 11265:12285 12289:13309 13313:14333 14337:15357 15361:16349" ht="15.9" customHeight="1" thickBot="1" x14ac:dyDescent="0.35">
      <c r="A58" s="8" t="s">
        <v>109</v>
      </c>
      <c r="B58" s="9">
        <v>175.27</v>
      </c>
      <c r="C58" s="9">
        <v>6.5535898838835323</v>
      </c>
      <c r="D58" s="9">
        <v>18.05078467030377</v>
      </c>
    </row>
    <row r="59" spans="1:1021 1025:2045 2049:3069 3073:4093 4097:5117 5121:6141 6145:7165 7169:8189 8193:9213 9217:10237 10241:11261 11265:12285 12289:13309 13313:14333 14337:15357 15361:16349" ht="15.9" customHeight="1" thickBot="1" x14ac:dyDescent="0.35">
      <c r="A59" s="8" t="s">
        <v>120</v>
      </c>
      <c r="B59" s="10">
        <v>177.28</v>
      </c>
      <c r="C59" s="10">
        <v>1.146802076795808</v>
      </c>
      <c r="D59" s="10">
        <v>17.427303437769098</v>
      </c>
    </row>
    <row r="60" spans="1:1021 1025:2045 2049:3069 3073:4093 4097:5117 5121:6141 6145:7165 7169:8189 8193:9213 9217:10237 10241:11261 11265:12285 12289:13309 13313:14333 14337:15357 15361:16349" ht="13.8" thickBot="1" x14ac:dyDescent="0.35">
      <c r="A60" s="6" t="s">
        <v>125</v>
      </c>
      <c r="B60" s="10">
        <v>185.97</v>
      </c>
      <c r="C60" s="10">
        <v>4.90185018050542</v>
      </c>
      <c r="D60" s="10">
        <v>16.644365461007737</v>
      </c>
    </row>
    <row r="61" spans="1:1021 1025:2045 2049:3069 3073:4093 4097:5117 5121:6141 6145:7165 7169:8189 8193:9213 9217:10237 10241:11261 11265:12285 12289:13309 13313:14333 14337:15357 15361:16349" ht="13.8" thickBot="1" x14ac:dyDescent="0.35">
      <c r="A61" s="48" t="s">
        <v>126</v>
      </c>
      <c r="B61" s="49"/>
      <c r="C61" s="49"/>
      <c r="D61" s="50"/>
    </row>
    <row r="62" spans="1:1021 1025:2045 2049:3069 3073:4093 4097:5117 5121:6141 6145:7165 7169:8189 8193:9213 9217:10237 10241:11261 11265:12285 12289:13309 13313:14333 14337:15357 15361:16349" ht="13.8" thickBot="1" x14ac:dyDescent="0.35">
      <c r="A62" s="8" t="s">
        <v>108</v>
      </c>
      <c r="B62" s="9">
        <v>214.22</v>
      </c>
      <c r="C62" s="9">
        <v>15.19062214335645</v>
      </c>
      <c r="D62" s="9">
        <v>30.232840902182488</v>
      </c>
    </row>
    <row r="63" spans="1:1021 1025:2045 2049:3069 3073:4093 4097:5117 5121:6141 6145:7165 7169:8189 8193:9213 9217:10237 10241:11261 11265:12285 12289:13309 13313:14333 14337:15357 15361:16349" ht="13.8" thickBot="1" x14ac:dyDescent="0.35">
      <c r="A63" s="8" t="s">
        <v>109</v>
      </c>
      <c r="B63" s="9">
        <v>221.39</v>
      </c>
      <c r="C63" s="9">
        <v>3.3470264214358991</v>
      </c>
      <c r="D63" s="9">
        <v>26.313687453642927</v>
      </c>
    </row>
    <row r="64" spans="1:1021 1025:2045 2049:3069 3073:4093 4097:5117 5121:6141 6145:7165 7169:8189 8193:9213 9217:10237 10241:11261 11265:12285 12289:13309 13313:14333 14337:15357 15361:16349" ht="14.25" customHeight="1" thickBot="1" x14ac:dyDescent="0.35">
      <c r="A64" s="8" t="s">
        <v>120</v>
      </c>
      <c r="B64" s="9">
        <v>239.15</v>
      </c>
      <c r="C64" s="9">
        <v>8.0220425493473044</v>
      </c>
      <c r="D64" s="9">
        <v>34.899593862815891</v>
      </c>
    </row>
    <row r="65" spans="1:7" ht="15" customHeight="1" thickBot="1" x14ac:dyDescent="0.35">
      <c r="A65" s="6" t="s">
        <v>125</v>
      </c>
      <c r="B65" s="10">
        <v>260.18</v>
      </c>
      <c r="C65" s="10">
        <v>8.7936441563872165</v>
      </c>
      <c r="D65" s="10">
        <v>39.904285637468405</v>
      </c>
    </row>
    <row r="66" spans="1:7" ht="15" customHeight="1" thickBot="1" x14ac:dyDescent="0.35">
      <c r="A66" s="43" t="s">
        <v>127</v>
      </c>
      <c r="B66" s="44"/>
      <c r="C66" s="44"/>
      <c r="D66" s="45"/>
      <c r="E66" s="33"/>
      <c r="F66" s="33"/>
      <c r="G66" s="33"/>
    </row>
    <row r="67" spans="1:7" ht="15" customHeight="1" thickBot="1" x14ac:dyDescent="0.35">
      <c r="A67" s="8" t="s">
        <v>108</v>
      </c>
      <c r="B67" s="10">
        <v>277.94</v>
      </c>
      <c r="C67" s="10">
        <v>6.8260435083403763</v>
      </c>
      <c r="D67" s="10">
        <v>29.745121837363456</v>
      </c>
    </row>
    <row r="68" spans="1:7" ht="15" customHeight="1" thickBot="1" x14ac:dyDescent="0.35">
      <c r="A68" s="8" t="s">
        <v>128</v>
      </c>
      <c r="B68" s="10">
        <v>295.24666666666667</v>
      </c>
      <c r="C68" s="10">
        <v>6.2267635700750787</v>
      </c>
      <c r="D68" s="10">
        <v>33.360434828432489</v>
      </c>
    </row>
    <row r="69" spans="1:7" ht="13.5" customHeight="1" thickBot="1" x14ac:dyDescent="0.35">
      <c r="A69" s="29" t="s">
        <v>129</v>
      </c>
      <c r="B69" s="30">
        <v>312.48</v>
      </c>
      <c r="C69" s="30">
        <v>5.8369273150134404</v>
      </c>
      <c r="D69" s="30">
        <v>30.662763955676354</v>
      </c>
      <c r="E69" s="33"/>
      <c r="F69" s="33"/>
      <c r="G69" s="33"/>
    </row>
    <row r="70" spans="1:7" ht="13.5" customHeight="1" thickBot="1" x14ac:dyDescent="0.35">
      <c r="A70" s="31" t="s">
        <v>130</v>
      </c>
      <c r="B70" s="30">
        <v>306.61666666666667</v>
      </c>
      <c r="C70" s="30">
        <v>-1.8763867554190199</v>
      </c>
      <c r="D70" s="30">
        <v>17.847900171676017</v>
      </c>
    </row>
    <row r="71" spans="1:7" ht="13.5" customHeight="1" thickBot="1" x14ac:dyDescent="0.35">
      <c r="A71" s="43" t="s">
        <v>131</v>
      </c>
      <c r="B71" s="44"/>
      <c r="C71" s="44"/>
      <c r="D71" s="45"/>
    </row>
    <row r="72" spans="1:7" ht="13.5" customHeight="1" thickBot="1" x14ac:dyDescent="0.35">
      <c r="A72" s="38" t="s">
        <v>108</v>
      </c>
      <c r="B72" s="34">
        <f>AVERAGE(B43:B45)</f>
        <v>310.92666666666668</v>
      </c>
      <c r="C72" s="35">
        <f>B72/B70*100-100</f>
        <v>1.4056639669511384</v>
      </c>
      <c r="D72" s="35">
        <f>B72/B67*100-100</f>
        <v>11.868268930944325</v>
      </c>
    </row>
    <row r="73" spans="1:7" ht="15" customHeight="1" thickBot="1" x14ac:dyDescent="0.35">
      <c r="A73" s="8" t="s">
        <v>128</v>
      </c>
      <c r="B73" s="39">
        <f>AVERAGE(B46:B48)</f>
        <v>315.93666666666667</v>
      </c>
      <c r="C73" s="40">
        <f>B73/B72*100-100</f>
        <v>1.6113124209352634</v>
      </c>
      <c r="D73" s="41">
        <f>B73/B68*100-100</f>
        <v>7.0076997764580966</v>
      </c>
    </row>
    <row r="74" spans="1:7" ht="13.8" thickBot="1" x14ac:dyDescent="0.35">
      <c r="A74" s="8" t="s">
        <v>129</v>
      </c>
      <c r="B74" s="39">
        <f>AVERAGE(B49:B51)</f>
        <v>310.56</v>
      </c>
      <c r="C74" s="40">
        <f>B74/B73*100-100</f>
        <v>-1.701817874890537</v>
      </c>
      <c r="D74" s="41">
        <f>B74/B69*100-100</f>
        <v>-0.61443932411674496</v>
      </c>
      <c r="F74" s="37"/>
      <c r="G74" s="37"/>
    </row>
    <row r="75" spans="1:7" ht="12.75" customHeight="1" thickBot="1" x14ac:dyDescent="0.35">
      <c r="A75" s="36" t="s">
        <v>110</v>
      </c>
      <c r="B75" s="36"/>
      <c r="C75" s="36"/>
      <c r="D75" s="36"/>
    </row>
    <row r="76" spans="1:7" ht="42" customHeight="1" thickBot="1" x14ac:dyDescent="0.35">
      <c r="A76" s="11" t="s">
        <v>90</v>
      </c>
      <c r="B76" s="12" t="s">
        <v>115</v>
      </c>
      <c r="C76" s="12" t="s">
        <v>111</v>
      </c>
      <c r="D76" s="13" t="s">
        <v>112</v>
      </c>
    </row>
    <row r="77" spans="1:7" ht="15.9" customHeight="1" thickBot="1" x14ac:dyDescent="0.35">
      <c r="A77" s="48" t="s">
        <v>126</v>
      </c>
      <c r="B77" s="49"/>
      <c r="C77" s="49"/>
      <c r="D77" s="50"/>
    </row>
    <row r="78" spans="1:7" ht="17.25" customHeight="1" thickBot="1" x14ac:dyDescent="0.35">
      <c r="A78" s="18" t="s">
        <v>113</v>
      </c>
      <c r="B78" s="19">
        <v>217.81</v>
      </c>
      <c r="C78" s="20">
        <v>19.926219579341492</v>
      </c>
      <c r="D78" s="20">
        <v>28.214033435366161</v>
      </c>
    </row>
    <row r="79" spans="1:7" ht="14.25" customHeight="1" thickBot="1" x14ac:dyDescent="0.35">
      <c r="A79" s="15" t="s">
        <v>114</v>
      </c>
      <c r="B79" s="16">
        <v>249.67</v>
      </c>
      <c r="C79" s="17">
        <v>14.62742757449152</v>
      </c>
      <c r="D79" s="17">
        <v>37.468340491135308</v>
      </c>
      <c r="F79" s="33"/>
    </row>
    <row r="80" spans="1:7" ht="20.25" customHeight="1" thickBot="1" x14ac:dyDescent="0.35">
      <c r="A80" s="48" t="s">
        <v>127</v>
      </c>
      <c r="B80" s="49"/>
      <c r="C80" s="49"/>
      <c r="D80" s="50"/>
    </row>
    <row r="81" spans="1:4" ht="15" customHeight="1" thickBot="1" x14ac:dyDescent="0.35">
      <c r="A81" s="18" t="s">
        <v>113</v>
      </c>
      <c r="B81" s="25">
        <v>286.59499999999997</v>
      </c>
      <c r="C81" s="17">
        <v>14.789522169263421</v>
      </c>
      <c r="D81" s="17">
        <v>31.580276387677316</v>
      </c>
    </row>
    <row r="82" spans="1:4" ht="11.25" customHeight="1" thickBot="1" x14ac:dyDescent="0.35">
      <c r="A82" s="18" t="s">
        <v>114</v>
      </c>
      <c r="B82" s="25">
        <v>309.54666666666662</v>
      </c>
      <c r="C82" s="25">
        <v>8.0083974481992612</v>
      </c>
      <c r="D82" s="25">
        <v>23.982323333466837</v>
      </c>
    </row>
    <row r="83" spans="1:4" ht="16.5" customHeight="1" thickBot="1" x14ac:dyDescent="0.35">
      <c r="A83" s="48" t="s">
        <v>131</v>
      </c>
      <c r="B83" s="49"/>
      <c r="C83" s="49"/>
      <c r="D83" s="50"/>
    </row>
    <row r="84" spans="1:4" ht="13.8" thickBot="1" x14ac:dyDescent="0.35">
      <c r="A84" s="18" t="s">
        <v>113</v>
      </c>
      <c r="B84" s="25">
        <f>AVERAGE(B43:B48)</f>
        <v>313.43166666666667</v>
      </c>
      <c r="C84" s="17">
        <f>B84/B82*100-100</f>
        <v>1.2550611647140073</v>
      </c>
      <c r="D84" s="17">
        <f>B84/B81*100-100</f>
        <v>9.3639688992015522</v>
      </c>
    </row>
    <row r="85" spans="1:4" ht="15.6" x14ac:dyDescent="0.3">
      <c r="A85" s="14"/>
      <c r="B85" s="4"/>
      <c r="C85" s="46" t="s">
        <v>122</v>
      </c>
      <c r="D85" s="46"/>
    </row>
    <row r="86" spans="1:4" ht="17.399999999999999" x14ac:dyDescent="0.3">
      <c r="A86" s="21"/>
      <c r="B86" s="21"/>
      <c r="C86" s="46" t="s">
        <v>1</v>
      </c>
      <c r="D86" s="46"/>
    </row>
    <row r="87" spans="1:4" ht="15.6" x14ac:dyDescent="0.3">
      <c r="A87" s="42" t="s">
        <v>142</v>
      </c>
      <c r="B87" s="4"/>
      <c r="C87" s="46" t="s">
        <v>141</v>
      </c>
      <c r="D87" s="46"/>
    </row>
    <row r="91" spans="1:4" x14ac:dyDescent="0.3">
      <c r="A91" s="24"/>
    </row>
    <row r="95" spans="1:4" s="23" customFormat="1" ht="14.4" x14ac:dyDescent="0.3">
      <c r="A95" s="22"/>
      <c r="B95" s="1"/>
      <c r="C95" s="1"/>
      <c r="D95" s="1"/>
    </row>
  </sheetData>
  <mergeCells count="15">
    <mergeCell ref="C87:D87"/>
    <mergeCell ref="A54:D54"/>
    <mergeCell ref="A77:D77"/>
    <mergeCell ref="A61:D61"/>
    <mergeCell ref="A80:D80"/>
    <mergeCell ref="A56:D56"/>
    <mergeCell ref="A66:D66"/>
    <mergeCell ref="A83:D83"/>
    <mergeCell ref="A3:D3"/>
    <mergeCell ref="A16:D16"/>
    <mergeCell ref="C85:D85"/>
    <mergeCell ref="C86:D86"/>
    <mergeCell ref="A29:D29"/>
    <mergeCell ref="A42:D42"/>
    <mergeCell ref="A71:D71"/>
  </mergeCells>
  <printOptions horizontalCentered="1"/>
  <pageMargins left="0.25" right="0.25" top="0.75" bottom="0.75" header="0.3" footer="0.3"/>
  <pageSetup paperSize="9" scale="49" orientation="portrait" r:id="rId1"/>
  <ignoredErrors>
    <ignoredError sqref="B72:B74 B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SO CPI</cp:lastModifiedBy>
  <cp:lastPrinted>2025-06-27T06:20:52Z</cp:lastPrinted>
  <dcterms:created xsi:type="dcterms:W3CDTF">2019-08-26T06:34:44Z</dcterms:created>
  <dcterms:modified xsi:type="dcterms:W3CDTF">2025-06-27T06:20:55Z</dcterms:modified>
</cp:coreProperties>
</file>