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17.07.2025\"/>
    </mc:Choice>
  </mc:AlternateContent>
  <xr:revisionPtr revIDLastSave="0" documentId="13_ncr:1_{555EBEDF-343A-4EA4-873C-BFADE8CAA59D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0" i="2"/>
  <c r="L40" i="2"/>
  <c r="K40" i="2"/>
  <c r="J40" i="2"/>
  <c r="M29" i="2"/>
  <c r="M64" i="2" s="1"/>
  <c r="L29" i="2"/>
  <c r="L64" i="2" s="1"/>
  <c r="K29" i="2"/>
  <c r="K64" i="2" s="1"/>
  <c r="J2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C87" i="3"/>
  <c r="D87" i="3"/>
  <c r="B87" i="3"/>
  <c r="D76" i="3"/>
  <c r="B76" i="3"/>
  <c r="D54" i="3"/>
  <c r="C54" i="3"/>
  <c r="D53" i="3"/>
  <c r="C53" i="3"/>
  <c r="B75" i="3" l="1"/>
  <c r="D75" i="3" s="1"/>
  <c r="B86" i="3"/>
  <c r="D86" i="3" s="1"/>
  <c r="B74" i="3"/>
  <c r="D74" i="3" s="1"/>
  <c r="B73" i="3"/>
  <c r="C73" i="3" s="1"/>
  <c r="C76" i="3" l="1"/>
  <c r="C75" i="3"/>
  <c r="C86" i="3"/>
  <c r="D73" i="3"/>
  <c r="C74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<sst xmlns="http://schemas.openxmlformats.org/spreadsheetml/2006/main" count="258" uniqueCount="156">
  <si>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</si>
  <si>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</si>
  <si>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</si>
  <si>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</si>
  <si>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</si>
  <si>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</si>
  <si>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</si>
  <si>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</si>
  <si>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</si>
  <si>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</si>
  <si>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</si>
  <si>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</si>
  <si>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</si>
  <si>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</si>
  <si>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</si>
  <si>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</si>
  <si>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</si>
  <si>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</si>
  <si>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</si>
  <si>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</si>
  <si>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</si>
  <si>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</si>
  <si>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</si>
  <si>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</si>
  <si>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</si>
  <si>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</si>
  <si>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</si>
  <si>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</si>
  <si>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</si>
  <si>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</si>
  <si>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</si>
  <si>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</si>
  <si>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</si>
  <si>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</si>
  <si>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</si>
  <si>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</si>
  <si>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</si>
  <si>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</si>
  <si>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</si>
  <si>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</si>
  <si>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</si>
  <si>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</si>
  <si>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</si>
  <si>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</si>
  <si>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</si>
  <si>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</si>
  <si>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</si>
  <si>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</si>
  <si>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</si>
  <si>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</si>
  <si>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</si>
  <si>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</si>
  <si>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</si>
  <si>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</si>
  <si>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</si>
  <si>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</si>
  <si>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</si>
  <si>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</si>
  <si>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</si>
  <si>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</si>
  <si>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</si>
  <si>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</si>
  <si>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</si>
  <si>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</si>
  <si>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</si>
  <si>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</si>
  <si>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</si>
  <si>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</si>
  <si>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</si>
  <si>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</si>
  <si>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</si>
  <si>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</si>
  <si>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</si>
  <si>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</si>
  <si>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</si>
  <si>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</si>
  <si>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</si>
  <si>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</si>
  <si>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</si>
  <si>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</si>
  <si>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</si>
  <si>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</si>
  <si>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</si>
  <si>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</si>
  <si>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</si>
  <si>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</si>
  <si>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</si>
  <si>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</si>
  <si>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</si>
  <si>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</si>
  <si>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</si>
  <si>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</si>
  <si>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</si>
  <si>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</si>
  <si>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</si>
  <si>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</si>
  <si>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</si>
  <si>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</si>
  <si>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</si>
  <si>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</si>
  <si>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</si>
  <si>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</si>
  <si>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</si>
  <si>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</si>
  <si>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</si>
  <si>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</si>
  <si>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</si>
  <si>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</si>
  <si>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</si>
  <si>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</si>
  <si>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</si>
  <si>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</si>
  <si>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</si>
  <si>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</si>
  <si>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</si>
  <si>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</si>
  <si>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</si>
  <si>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</si>
  <si>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</si>
  <si>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</si>
  <si>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</si>
  <si>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</si>
  <si>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</si>
  <si>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</si>
  <si>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</si>
  <si>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</si>
  <si>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</si>
  <si>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</si>
  <si>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</si>
  <si>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</si>
  <si>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</si>
  <si>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</si>
  <si>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15-05-2025</t>
  </si>
  <si>
    <t>22-05-2025</t>
  </si>
  <si>
    <t>29-05-2025</t>
  </si>
  <si>
    <t>04-06-2025</t>
  </si>
  <si>
    <t>12-06-2025</t>
  </si>
  <si>
    <t>19-06-2025</t>
  </si>
  <si>
    <t>26-06-2025</t>
  </si>
  <si>
    <t>03-07-2025</t>
  </si>
  <si>
    <t>10-07-2025</t>
  </si>
  <si>
    <t>Gas Charges for Q1</t>
  </si>
  <si>
    <t>Dated: 17.07.2025</t>
  </si>
  <si>
    <t>U.O.NO.PBS.PS.SPI-1516(01)/2019-1354</t>
  </si>
  <si>
    <t>Subject:   Sensitive Price Indicator (SPI) for the week ended on 17-07-2025.</t>
  </si>
  <si>
    <t>For the week ended on July 17, 2025, the SPI and percentage changes by</t>
  </si>
  <si>
    <t>SPI for week ended on
17-07-2025     10-07-25     18-07-24</t>
  </si>
  <si>
    <t>% change over
10-07-25     18-07-24</t>
  </si>
  <si>
    <t>17-07-2025</t>
  </si>
  <si>
    <t>The comparative changes in prices i.e. increase, decrease and unchanged for the week ended on 17-07-2025 over</t>
  </si>
  <si>
    <t>previous and corresponding weeks ended on 10-07-2025 and 18-07-2024 repectively are as follows:</t>
  </si>
  <si>
    <t>Prices in Rs.
on
17.07.25 10.07.25 18.07.24</t>
  </si>
  <si>
    <t>%change                col. 3 over                  10.07.25 18.07.24</t>
  </si>
  <si>
    <t>i.    Average prices of the following 22 items registered INCREASE.</t>
  </si>
  <si>
    <t>ii.    Average prices of the following 9 items registered DECREASE.</t>
  </si>
  <si>
    <t>iii.    Average prices of the following 20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</si>
</sst>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K19" sqref="K19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1" t="s">
        <v>116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idden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75" x14ac:dyDescent="0.25">
      <c r="A3" s="54" t="s">
        <v>0</v>
      </c>
      <c r="B3" s="55"/>
      <c r="C3" s="55"/>
      <c r="D3" s="55"/>
      <c r="E3" s="55"/>
      <c r="F3" s="55"/>
      <c r="G3" s="55"/>
      <c r="H3" s="55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idden="1" x14ac:dyDescent="0.25">
      <c r="A4" s="5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57"/>
      <c r="B5" s="55"/>
      <c r="C5" s="55"/>
      <c r="D5" s="55"/>
      <c r="E5" s="55"/>
      <c r="F5" s="55"/>
      <c r="G5" s="55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idden="1" x14ac:dyDescent="0.25">
      <c r="A6" s="5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8" x14ac:dyDescent="0.25">
      <c r="A7" s="58" t="s">
        <v>1</v>
      </c>
      <c r="B7" s="59"/>
      <c r="C7" s="59"/>
      <c r="D7" s="59"/>
      <c r="E7" s="59"/>
      <c r="F7" s="59"/>
      <c r="G7" s="59"/>
      <c r="H7" s="5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30" customHeight="1" x14ac:dyDescent="0.25">
      <c r="A8" s="60"/>
      <c r="B8" s="60"/>
      <c r="C8" s="60"/>
      <c r="D8" s="60"/>
      <c r="E8" s="60"/>
      <c r="F8" s="60"/>
      <c r="G8" s="60"/>
      <c r="H8" s="6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25">
      <c r="A9" s="60" t="s">
        <v>144</v>
      </c>
      <c r="B9" s="60"/>
      <c r="C9" s="60"/>
      <c r="D9" s="60"/>
      <c r="E9" s="60"/>
      <c r="F9" s="60"/>
      <c r="G9" s="60"/>
      <c r="H9" s="60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25">
      <c r="A10" s="60"/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idden="1" x14ac:dyDescent="0.25">
      <c r="A11" s="60"/>
      <c r="B11" s="60"/>
      <c r="C11" s="60"/>
      <c r="D11" s="60"/>
      <c r="E11" s="60"/>
      <c r="F11" s="60"/>
      <c r="G11" s="60"/>
      <c r="H11" s="60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25">
      <c r="A12" s="60"/>
      <c r="B12" s="60" t="s">
        <v>2</v>
      </c>
      <c r="C12" s="60"/>
      <c r="D12" s="60"/>
      <c r="E12" s="60"/>
      <c r="F12" s="60"/>
      <c r="G12" s="60"/>
      <c r="H12" s="60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25">
      <c r="A13" s="60" t="s">
        <v>3</v>
      </c>
      <c r="B13" s="60"/>
      <c r="C13" s="60"/>
      <c r="D13" s="60"/>
      <c r="E13" s="60"/>
      <c r="F13" s="60"/>
      <c r="G13" s="60"/>
      <c r="H13" s="60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25">
      <c r="A14" s="60"/>
      <c r="B14" s="60"/>
      <c r="C14" s="60"/>
      <c r="D14" s="60"/>
      <c r="E14" s="60"/>
      <c r="F14" s="60"/>
      <c r="G14" s="60"/>
      <c r="H14" s="6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idden="1" x14ac:dyDescent="0.25">
      <c r="A15" s="60"/>
      <c r="B15" s="60"/>
      <c r="C15" s="60"/>
      <c r="D15" s="60"/>
      <c r="E15" s="60"/>
      <c r="F15" s="60"/>
      <c r="G15" s="60"/>
      <c r="H15" s="60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25">
      <c r="A16" s="61" t="s">
        <v>4</v>
      </c>
      <c r="B16" s="60" t="s">
        <v>145</v>
      </c>
      <c r="C16" s="60"/>
      <c r="D16" s="60"/>
      <c r="E16" s="60"/>
      <c r="F16" s="60"/>
      <c r="G16" s="60"/>
      <c r="H16" s="6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25">
      <c r="A17" s="61" t="s">
        <v>5</v>
      </c>
      <c r="B17" s="60"/>
      <c r="C17" s="60"/>
      <c r="D17" s="60"/>
      <c r="E17" s="60"/>
      <c r="F17" s="60"/>
      <c r="G17" s="60"/>
      <c r="H17" s="6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9.9499999999999993" customHeight="1" x14ac:dyDescent="0.25">
      <c r="A18" s="61"/>
      <c r="B18" s="60"/>
      <c r="C18" s="60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5">
      <c r="A19" s="61"/>
      <c r="B19" s="62" t="s">
        <v>6</v>
      </c>
      <c r="C19" s="62"/>
      <c r="D19" s="62"/>
      <c r="E19" s="62"/>
      <c r="F19" s="62"/>
      <c r="G19" s="62"/>
      <c r="H19" s="6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30" customHeight="1" x14ac:dyDescent="0.25">
      <c r="A20" s="61"/>
      <c r="B20" s="63" t="s">
        <v>117</v>
      </c>
      <c r="C20" s="63"/>
      <c r="D20" s="63" t="s">
        <v>146</v>
      </c>
      <c r="E20" s="63"/>
      <c r="F20" s="63"/>
      <c r="G20" s="63" t="s">
        <v>147</v>
      </c>
      <c r="H20" s="6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6.25" customHeight="1" x14ac:dyDescent="0.25">
      <c r="A21" s="64"/>
      <c r="B21" s="65" t="s">
        <v>7</v>
      </c>
      <c r="C21" s="65"/>
      <c r="D21" s="66">
        <v>305.19</v>
      </c>
      <c r="E21" s="66">
        <v>304.79000000000002</v>
      </c>
      <c r="F21" s="66">
        <v>311.97000000000003</v>
      </c>
      <c r="G21" s="66">
        <f t="shared" ref="G21:G26" si="0">D21/E21*100-100</f>
        <v>0.13123790150595482</v>
      </c>
      <c r="H21" s="66">
        <f t="shared" ref="H21:H26" si="1">D21/F21*100-100</f>
        <v>-2.1732858928743184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6.25" customHeight="1" x14ac:dyDescent="0.25">
      <c r="A22" s="64"/>
      <c r="B22" s="65" t="s">
        <v>8</v>
      </c>
      <c r="C22" s="65"/>
      <c r="D22" s="66">
        <v>301.55</v>
      </c>
      <c r="E22" s="66">
        <v>300.89999999999998</v>
      </c>
      <c r="F22" s="66">
        <v>311.33999999999997</v>
      </c>
      <c r="G22" s="66">
        <f t="shared" si="0"/>
        <v>0.21601861083418328</v>
      </c>
      <c r="H22" s="66">
        <f t="shared" si="1"/>
        <v>-3.1444722811074541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6.25" customHeight="1" x14ac:dyDescent="0.25">
      <c r="A23" s="64"/>
      <c r="B23" s="65" t="s">
        <v>9</v>
      </c>
      <c r="C23" s="65"/>
      <c r="D23" s="66">
        <v>325.92</v>
      </c>
      <c r="E23" s="66">
        <v>325.06</v>
      </c>
      <c r="F23" s="66">
        <v>331.75</v>
      </c>
      <c r="G23" s="66">
        <f t="shared" si="0"/>
        <v>0.26456654156157811</v>
      </c>
      <c r="H23" s="66">
        <f t="shared" si="1"/>
        <v>-1.7573474001507066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6.25" customHeight="1" x14ac:dyDescent="0.25">
      <c r="A24" s="64"/>
      <c r="B24" s="65" t="s">
        <v>10</v>
      </c>
      <c r="C24" s="65"/>
      <c r="D24" s="66">
        <v>316.66000000000003</v>
      </c>
      <c r="E24" s="66">
        <v>315.58</v>
      </c>
      <c r="F24" s="66">
        <v>319.74</v>
      </c>
      <c r="G24" s="66">
        <f t="shared" si="0"/>
        <v>0.34222701058371285</v>
      </c>
      <c r="H24" s="66">
        <f t="shared" si="1"/>
        <v>-0.96328266716706423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6.25" customHeight="1" x14ac:dyDescent="0.25">
      <c r="A25" s="64"/>
      <c r="B25" s="65" t="s">
        <v>11</v>
      </c>
      <c r="C25" s="65"/>
      <c r="D25" s="66">
        <v>319.26</v>
      </c>
      <c r="E25" s="66">
        <v>317.79000000000002</v>
      </c>
      <c r="F25" s="66">
        <v>320.7</v>
      </c>
      <c r="G25" s="66">
        <f t="shared" si="0"/>
        <v>0.46256962144812519</v>
      </c>
      <c r="H25" s="66">
        <f t="shared" si="1"/>
        <v>-0.44901777362021278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6.25" customHeight="1" x14ac:dyDescent="0.25">
      <c r="A26" s="64"/>
      <c r="B26" s="65" t="s">
        <v>12</v>
      </c>
      <c r="C26" s="65"/>
      <c r="D26" s="66">
        <v>316.23</v>
      </c>
      <c r="E26" s="66">
        <v>315.02999999999997</v>
      </c>
      <c r="F26" s="66">
        <v>321.39999999999998</v>
      </c>
      <c r="G26" s="66">
        <f t="shared" si="0"/>
        <v>0.38091610322827307</v>
      </c>
      <c r="H26" s="66">
        <f t="shared" si="1"/>
        <v>-1.6085874299937757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64"/>
      <c r="B27" s="67"/>
      <c r="C27" s="67"/>
      <c r="D27" s="67"/>
      <c r="E27" s="67"/>
      <c r="F27" s="67"/>
      <c r="G27" s="67"/>
      <c r="H27" s="67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idden="1" x14ac:dyDescent="0.25">
      <c r="A28" s="64"/>
      <c r="B28" s="67"/>
      <c r="C28" s="67"/>
      <c r="D28" s="67"/>
      <c r="E28" s="67"/>
      <c r="F28" s="67"/>
      <c r="G28" s="67"/>
      <c r="H28" s="67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5">
      <c r="A29" s="61" t="s">
        <v>13</v>
      </c>
      <c r="B29" s="60" t="s">
        <v>14</v>
      </c>
      <c r="C29" s="60"/>
      <c r="D29" s="60"/>
      <c r="E29" s="60"/>
      <c r="F29" s="60"/>
      <c r="G29" s="60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5">
      <c r="A30" s="61" t="s">
        <v>15</v>
      </c>
      <c r="B30" s="60"/>
      <c r="C30" s="60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9.9499999999999993" customHeight="1" x14ac:dyDescent="0.25">
      <c r="A31" s="61"/>
      <c r="B31" s="60"/>
      <c r="C31" s="60"/>
      <c r="D31" s="60"/>
      <c r="E31" s="60"/>
      <c r="F31" s="60"/>
      <c r="G31" s="60"/>
      <c r="H31" s="6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25">
      <c r="A32" s="61"/>
      <c r="B32" s="62" t="s">
        <v>6</v>
      </c>
      <c r="C32" s="62"/>
      <c r="D32" s="62"/>
      <c r="E32" s="62"/>
      <c r="F32" s="62"/>
      <c r="G32" s="62"/>
      <c r="H32" s="6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39" x14ac:dyDescent="0.25">
      <c r="A33" s="61"/>
      <c r="B33" s="68" t="s">
        <v>16</v>
      </c>
      <c r="C33" s="68" t="s">
        <v>118</v>
      </c>
      <c r="D33" s="69" t="s">
        <v>17</v>
      </c>
      <c r="E33" s="69"/>
      <c r="F33" s="68" t="s">
        <v>18</v>
      </c>
      <c r="G33" s="69" t="s">
        <v>17</v>
      </c>
      <c r="H33" s="69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6.25" customHeight="1" x14ac:dyDescent="0.25">
      <c r="A34" s="64"/>
      <c r="B34" s="70" t="s">
        <v>132</v>
      </c>
      <c r="C34" s="66">
        <v>300.97000000000003</v>
      </c>
      <c r="D34" s="66">
        <f>C34/298.24*100-100</f>
        <v>0.91537017167382828</v>
      </c>
      <c r="E34" s="66">
        <f>C34/299.7*100-100</f>
        <v>0.42375709042377707</v>
      </c>
      <c r="F34" s="66">
        <v>313.24</v>
      </c>
      <c r="G34" s="66">
        <f>F34/310.05*100-100</f>
        <v>1.0288663118851673</v>
      </c>
      <c r="H34" s="66">
        <f>F34/309.25*100-100</f>
        <v>1.2902182700080829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6.25" customHeight="1" x14ac:dyDescent="0.25">
      <c r="A35" s="64"/>
      <c r="B35" s="70" t="s">
        <v>133</v>
      </c>
      <c r="C35" s="66">
        <v>300.18</v>
      </c>
      <c r="D35" s="66">
        <f>C35/300.97*100-100</f>
        <v>-0.2624846330199091</v>
      </c>
      <c r="E35" s="66">
        <f>C35/298.56*100-100</f>
        <v>0.54260450160772677</v>
      </c>
      <c r="F35" s="66">
        <v>312.33999999999997</v>
      </c>
      <c r="G35" s="66">
        <f>F35/313.24*100-100</f>
        <v>-0.28731962712298298</v>
      </c>
      <c r="H35" s="66">
        <f>F35/308.19*100-100</f>
        <v>1.3465719199195121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6.25" customHeight="1" x14ac:dyDescent="0.25">
      <c r="A36" s="64"/>
      <c r="B36" s="70" t="s">
        <v>134</v>
      </c>
      <c r="C36" s="66">
        <v>298.17</v>
      </c>
      <c r="D36" s="66">
        <f>C36/300.18*100-100</f>
        <v>-0.66959824105536825</v>
      </c>
      <c r="E36" s="66">
        <f>C36/298.82*100-100</f>
        <v>-0.21752225419984939</v>
      </c>
      <c r="F36" s="66">
        <v>309.8</v>
      </c>
      <c r="G36" s="66">
        <f>F36/312.34*100-100</f>
        <v>-0.81321636677978404</v>
      </c>
      <c r="H36" s="66">
        <f>F36/308.52*100-100</f>
        <v>0.4148839621418432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6.25" customHeight="1" x14ac:dyDescent="0.25">
      <c r="A37" s="64"/>
      <c r="B37" s="70" t="s">
        <v>135</v>
      </c>
      <c r="C37" s="66">
        <v>298.99</v>
      </c>
      <c r="D37" s="66">
        <f>C37/298.17*100-100</f>
        <v>0.27501089982224869</v>
      </c>
      <c r="E37" s="66">
        <f>C37/301.25*100-100</f>
        <v>-0.75020746887966538</v>
      </c>
      <c r="F37" s="66">
        <v>309.85000000000002</v>
      </c>
      <c r="G37" s="66">
        <f>F37/309.8*100-100</f>
        <v>1.613944480310181E-2</v>
      </c>
      <c r="H37" s="66">
        <f>F37/309.91*100-100</f>
        <v>-1.9360459488240167E-2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6.25" customHeight="1" x14ac:dyDescent="0.25">
      <c r="A38" s="64"/>
      <c r="B38" s="70" t="s">
        <v>136</v>
      </c>
      <c r="C38" s="66">
        <v>299.44</v>
      </c>
      <c r="D38" s="66">
        <f>C38/298.99*100-100</f>
        <v>0.15050670590990478</v>
      </c>
      <c r="E38" s="66">
        <f>C38/304.28*100-100</f>
        <v>-1.590640199815951</v>
      </c>
      <c r="F38" s="66">
        <v>309.51</v>
      </c>
      <c r="G38" s="66">
        <f>F38/309.85*100-100</f>
        <v>-0.10973051476521789</v>
      </c>
      <c r="H38" s="66">
        <f>F38/313.93*100-100</f>
        <v>-1.4079571879081385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6.25" customHeight="1" x14ac:dyDescent="0.25">
      <c r="A39" s="64"/>
      <c r="B39" s="70" t="s">
        <v>137</v>
      </c>
      <c r="C39" s="66">
        <v>299.58</v>
      </c>
      <c r="D39" s="66">
        <f>C39/299.44*100-100</f>
        <v>4.67539406892854E-2</v>
      </c>
      <c r="E39" s="66">
        <f>C39/309.1*100-100</f>
        <v>-3.0799094144290109</v>
      </c>
      <c r="F39" s="66">
        <v>310.35000000000002</v>
      </c>
      <c r="G39" s="66">
        <f>F39/309.51*100-100</f>
        <v>0.27139672385384017</v>
      </c>
      <c r="H39" s="66">
        <f>F39/316.88*100-100</f>
        <v>-2.0607169906589178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6.25" customHeight="1" x14ac:dyDescent="0.25">
      <c r="A40" s="64"/>
      <c r="B40" s="70" t="s">
        <v>138</v>
      </c>
      <c r="C40" s="66">
        <v>299.39</v>
      </c>
      <c r="D40" s="66">
        <f>C40/299.58*100-100</f>
        <v>-6.342212430736538E-2</v>
      </c>
      <c r="E40" s="66">
        <f>C40/306.62*100-100</f>
        <v>-2.3579675167960374</v>
      </c>
      <c r="F40" s="66">
        <v>309.8</v>
      </c>
      <c r="G40" s="66">
        <f>F40/310.35*100-100</f>
        <v>-0.17721926856775383</v>
      </c>
      <c r="H40" s="66">
        <f>F40/314.57*100-100</f>
        <v>-1.5163556601074362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6.25" customHeight="1" x14ac:dyDescent="0.25">
      <c r="A41" s="64"/>
      <c r="B41" s="70" t="s">
        <v>139</v>
      </c>
      <c r="C41" s="66">
        <v>301.60000000000002</v>
      </c>
      <c r="D41" s="66">
        <f>C41/299.39*100-100</f>
        <v>0.73816760746852594</v>
      </c>
      <c r="E41" s="66">
        <f>C41/310.99*100-100</f>
        <v>-3.0193896909868414</v>
      </c>
      <c r="F41" s="66">
        <v>312.06</v>
      </c>
      <c r="G41" s="66">
        <f>F41/309.8*100-100</f>
        <v>0.72950290510004834</v>
      </c>
      <c r="H41" s="66">
        <f>F41/318.61*100-100</f>
        <v>-2.0558049025454324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6.25" customHeight="1" x14ac:dyDescent="0.25">
      <c r="A42" s="64"/>
      <c r="B42" s="70" t="s">
        <v>140</v>
      </c>
      <c r="C42" s="66">
        <v>304.79000000000002</v>
      </c>
      <c r="D42" s="66">
        <f>C42/301.6*100-100</f>
        <v>1.0576923076923066</v>
      </c>
      <c r="E42" s="66">
        <f>C42/310.46*100-100</f>
        <v>-1.8263222315273993</v>
      </c>
      <c r="F42" s="66">
        <v>315.02999999999997</v>
      </c>
      <c r="G42" s="66">
        <f>F42/312.06*100-100</f>
        <v>0.95174004999036299</v>
      </c>
      <c r="H42" s="66">
        <f>F42/318.96*100-100</f>
        <v>-1.2321294206170137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6.25" customHeight="1" x14ac:dyDescent="0.25">
      <c r="A43" s="64"/>
      <c r="B43" s="70" t="s">
        <v>148</v>
      </c>
      <c r="C43" s="66">
        <v>305.19</v>
      </c>
      <c r="D43" s="66">
        <f>C43/304.79*100-100</f>
        <v>0.13123790150595482</v>
      </c>
      <c r="E43" s="66">
        <f>C43/311.97*100-100</f>
        <v>-2.1732858928743184</v>
      </c>
      <c r="F43" s="66">
        <v>316.23</v>
      </c>
      <c r="G43" s="66">
        <f>F43/315.03*100-100</f>
        <v>0.38091610322827307</v>
      </c>
      <c r="H43" s="66">
        <f>F43/321.4*100-100</f>
        <v>-1.6085874299937757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25">
      <c r="A44" s="64"/>
      <c r="B44" s="67"/>
      <c r="C44" s="67"/>
      <c r="D44" s="67"/>
      <c r="E44" s="67"/>
      <c r="F44" s="67"/>
      <c r="G44" s="67"/>
      <c r="H44" s="67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idden="1" x14ac:dyDescent="0.25">
      <c r="A45" s="64"/>
      <c r="B45" s="67"/>
      <c r="C45" s="67"/>
      <c r="D45" s="67"/>
      <c r="E45" s="67"/>
      <c r="F45" s="67"/>
      <c r="G45" s="67"/>
      <c r="H45" s="67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5">
      <c r="A46" s="61" t="s">
        <v>19</v>
      </c>
      <c r="B46" s="60" t="s">
        <v>20</v>
      </c>
      <c r="C46" s="60"/>
      <c r="D46" s="60"/>
      <c r="E46" s="60"/>
      <c r="F46" s="60"/>
      <c r="G46" s="60"/>
      <c r="H46" s="60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25">
      <c r="A47" s="60" t="s">
        <v>21</v>
      </c>
      <c r="B47" s="60"/>
      <c r="C47" s="60"/>
      <c r="D47" s="60"/>
      <c r="E47" s="60"/>
      <c r="F47" s="60"/>
      <c r="G47" s="60"/>
      <c r="H47" s="60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0" sqref="P10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0">
        <v>5</v>
      </c>
      <c r="B1" s="60" t="s">
        <v>149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25">
      <c r="A2" s="60" t="s">
        <v>150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9.9499999999999993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5.75" customHeight="1" x14ac:dyDescent="0.25">
      <c r="A4" s="60"/>
      <c r="B4" s="71" t="s">
        <v>22</v>
      </c>
      <c r="C4" s="71" t="s">
        <v>23</v>
      </c>
      <c r="D4" s="71" t="s">
        <v>24</v>
      </c>
      <c r="E4" s="72" t="s">
        <v>151</v>
      </c>
      <c r="F4" s="72"/>
      <c r="G4" s="72"/>
      <c r="H4" s="72" t="s">
        <v>152</v>
      </c>
      <c r="I4" s="72"/>
      <c r="J4" s="72" t="s">
        <v>123</v>
      </c>
      <c r="K4" s="72"/>
      <c r="L4" s="72" t="s">
        <v>124</v>
      </c>
      <c r="M4" s="7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60"/>
      <c r="B5" s="74"/>
      <c r="C5" s="74">
        <v>1</v>
      </c>
      <c r="D5" s="74">
        <v>2</v>
      </c>
      <c r="E5" s="74">
        <v>3</v>
      </c>
      <c r="F5" s="74">
        <v>4</v>
      </c>
      <c r="G5" s="74">
        <v>5</v>
      </c>
      <c r="H5" s="74">
        <v>6</v>
      </c>
      <c r="I5" s="74">
        <v>7</v>
      </c>
      <c r="J5" s="74">
        <v>8</v>
      </c>
      <c r="K5" s="74">
        <v>9</v>
      </c>
      <c r="L5" s="74">
        <v>10</v>
      </c>
      <c r="M5" s="74">
        <v>11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22.5" customHeight="1" x14ac:dyDescent="0.25">
      <c r="A6" s="67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22.5" customHeight="1" x14ac:dyDescent="0.25">
      <c r="A7" s="67"/>
      <c r="B7" s="77">
        <v>1</v>
      </c>
      <c r="C7" s="77" t="s">
        <v>25</v>
      </c>
      <c r="D7" s="77" t="s">
        <v>26</v>
      </c>
      <c r="E7" s="66">
        <v>459.96</v>
      </c>
      <c r="F7" s="66">
        <v>424.66</v>
      </c>
      <c r="G7" s="66">
        <v>411.54</v>
      </c>
      <c r="H7" s="66">
        <v>8.31</v>
      </c>
      <c r="I7" s="66">
        <v>11.77</v>
      </c>
      <c r="J7" s="78">
        <v>2.9268999999999998</v>
      </c>
      <c r="K7" s="78">
        <v>3.8681000000000001</v>
      </c>
      <c r="L7" s="78">
        <v>0.24091657882053599</v>
      </c>
      <c r="M7" s="78">
        <v>0.30806130245334901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5" customHeight="1" x14ac:dyDescent="0.25">
      <c r="A8" s="67"/>
      <c r="B8" s="77">
        <v>2</v>
      </c>
      <c r="C8" s="77" t="s">
        <v>34</v>
      </c>
      <c r="D8" s="77" t="s">
        <v>35</v>
      </c>
      <c r="E8" s="66">
        <v>273.8</v>
      </c>
      <c r="F8" s="66">
        <v>258.61</v>
      </c>
      <c r="G8" s="66">
        <v>252.8</v>
      </c>
      <c r="H8" s="66">
        <v>5.87</v>
      </c>
      <c r="I8" s="66">
        <v>8.31</v>
      </c>
      <c r="J8" s="78">
        <v>1.1779999999999999</v>
      </c>
      <c r="K8" s="78">
        <v>1.4423999999999999</v>
      </c>
      <c r="L8" s="78">
        <v>5.0460261231919303E-2</v>
      </c>
      <c r="M8" s="78">
        <v>5.9771193459006201E-2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2.5" customHeight="1" x14ac:dyDescent="0.25">
      <c r="A9" s="67"/>
      <c r="B9" s="77">
        <v>3</v>
      </c>
      <c r="C9" s="77" t="s">
        <v>85</v>
      </c>
      <c r="D9" s="77" t="s">
        <v>84</v>
      </c>
      <c r="E9" s="66">
        <v>285.51</v>
      </c>
      <c r="F9" s="66">
        <v>274.14</v>
      </c>
      <c r="G9" s="66">
        <v>284.8</v>
      </c>
      <c r="H9" s="66">
        <v>4.1500000000000004</v>
      </c>
      <c r="I9" s="66">
        <v>0.25</v>
      </c>
      <c r="J9" s="78">
        <v>1.14E-2</v>
      </c>
      <c r="K9" s="78">
        <v>8.7400000000000005E-2</v>
      </c>
      <c r="L9" s="78">
        <v>5.24944200071984E-4</v>
      </c>
      <c r="M9" s="78">
        <v>3.9995594136138001E-3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22.5" customHeight="1" x14ac:dyDescent="0.25">
      <c r="A10" s="67"/>
      <c r="B10" s="77">
        <v>4</v>
      </c>
      <c r="C10" s="77" t="s">
        <v>83</v>
      </c>
      <c r="D10" s="77" t="s">
        <v>84</v>
      </c>
      <c r="E10" s="66">
        <v>273.33999999999997</v>
      </c>
      <c r="F10" s="66">
        <v>267.98</v>
      </c>
      <c r="G10" s="66">
        <v>276.77999999999997</v>
      </c>
      <c r="H10" s="66">
        <v>2</v>
      </c>
      <c r="I10" s="66">
        <v>-1.24</v>
      </c>
      <c r="J10" s="78">
        <v>1.4673</v>
      </c>
      <c r="K10" s="78">
        <v>6.7018000000000004</v>
      </c>
      <c r="L10" s="78">
        <v>3.4908789304786803E-2</v>
      </c>
      <c r="M10" s="78">
        <v>0.15426872023938901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22.5" customHeight="1" x14ac:dyDescent="0.25">
      <c r="A11" s="67"/>
      <c r="B11" s="77">
        <v>5</v>
      </c>
      <c r="C11" s="77" t="s">
        <v>61</v>
      </c>
      <c r="D11" s="77" t="s">
        <v>26</v>
      </c>
      <c r="E11" s="66">
        <v>57.76</v>
      </c>
      <c r="F11" s="66">
        <v>56.76</v>
      </c>
      <c r="G11" s="66">
        <v>112.49</v>
      </c>
      <c r="H11" s="66">
        <v>1.76</v>
      </c>
      <c r="I11" s="66">
        <v>-48.65</v>
      </c>
      <c r="J11" s="78">
        <v>2.6815000000000002</v>
      </c>
      <c r="K11" s="78">
        <v>1.6821999999999999</v>
      </c>
      <c r="L11" s="78">
        <v>-3.3694855842120397E-2</v>
      </c>
      <c r="M11" s="78">
        <v>-2.0442192558470601E-2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2.5" customHeight="1" x14ac:dyDescent="0.25">
      <c r="A12" s="67"/>
      <c r="B12" s="77">
        <v>6</v>
      </c>
      <c r="C12" s="77" t="s">
        <v>41</v>
      </c>
      <c r="D12" s="77" t="s">
        <v>26</v>
      </c>
      <c r="E12" s="66">
        <v>372.09</v>
      </c>
      <c r="F12" s="66">
        <v>365.88</v>
      </c>
      <c r="G12" s="66">
        <v>484.33</v>
      </c>
      <c r="H12" s="66">
        <v>1.7</v>
      </c>
      <c r="I12" s="66">
        <v>-23.17</v>
      </c>
      <c r="J12" s="78">
        <v>0.68069999999999997</v>
      </c>
      <c r="K12" s="78">
        <v>0.57950000000000002</v>
      </c>
      <c r="L12" s="78">
        <v>2.9528111254053098E-4</v>
      </c>
      <c r="M12" s="78">
        <v>2.5394028022941999E-4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22.5" customHeight="1" x14ac:dyDescent="0.25">
      <c r="A13" s="67"/>
      <c r="B13" s="77">
        <v>7</v>
      </c>
      <c r="C13" s="77" t="s">
        <v>27</v>
      </c>
      <c r="D13" s="77" t="s">
        <v>26</v>
      </c>
      <c r="E13" s="66">
        <v>85.65</v>
      </c>
      <c r="F13" s="66">
        <v>84.42</v>
      </c>
      <c r="G13" s="66">
        <v>99.23</v>
      </c>
      <c r="H13" s="66">
        <v>1.46</v>
      </c>
      <c r="I13" s="66">
        <v>-13.69</v>
      </c>
      <c r="J13" s="78">
        <v>2.2955000000000001</v>
      </c>
      <c r="K13" s="78">
        <v>1.2157</v>
      </c>
      <c r="L13" s="78">
        <v>1.06301200514579E-2</v>
      </c>
      <c r="M13" s="78">
        <v>5.4279734899044798E-3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2.5" customHeight="1" x14ac:dyDescent="0.25">
      <c r="A14" s="67"/>
      <c r="B14" s="77">
        <v>8</v>
      </c>
      <c r="C14" s="77" t="s">
        <v>55</v>
      </c>
      <c r="D14" s="77" t="s">
        <v>56</v>
      </c>
      <c r="E14" s="66">
        <v>1324.06</v>
      </c>
      <c r="F14" s="66">
        <v>1317.61</v>
      </c>
      <c r="G14" s="66">
        <v>1195.3</v>
      </c>
      <c r="H14" s="66">
        <v>0.49</v>
      </c>
      <c r="I14" s="66">
        <v>10.77</v>
      </c>
      <c r="J14" s="78">
        <v>5.0812999999999997</v>
      </c>
      <c r="K14" s="78">
        <v>1.1969000000000001</v>
      </c>
      <c r="L14" s="78">
        <v>9.9739398013677406E-3</v>
      </c>
      <c r="M14" s="78">
        <v>2.2537199870364499E-3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22.5" customHeight="1" x14ac:dyDescent="0.25">
      <c r="A15" s="67"/>
      <c r="B15" s="77">
        <v>9</v>
      </c>
      <c r="C15" s="77" t="s">
        <v>39</v>
      </c>
      <c r="D15" s="77" t="s">
        <v>40</v>
      </c>
      <c r="E15" s="66">
        <v>167.17</v>
      </c>
      <c r="F15" s="66">
        <v>166.59</v>
      </c>
      <c r="G15" s="66">
        <v>152.71</v>
      </c>
      <c r="H15" s="66">
        <v>0.35</v>
      </c>
      <c r="I15" s="66">
        <v>9.4700000000000006</v>
      </c>
      <c r="J15" s="78">
        <v>1.3118000000000001</v>
      </c>
      <c r="K15" s="78">
        <v>1.3013999999999999</v>
      </c>
      <c r="L15" s="78">
        <v>4.1339355755668503E-3</v>
      </c>
      <c r="M15" s="78">
        <v>3.9678168785851802E-3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22.5" customHeight="1" x14ac:dyDescent="0.25">
      <c r="A16" s="67"/>
      <c r="B16" s="77">
        <v>10</v>
      </c>
      <c r="C16" s="77" t="s">
        <v>44</v>
      </c>
      <c r="D16" s="77" t="s">
        <v>30</v>
      </c>
      <c r="E16" s="66">
        <v>1080.29</v>
      </c>
      <c r="F16" s="66">
        <v>1076.98</v>
      </c>
      <c r="G16" s="66">
        <v>1029.27</v>
      </c>
      <c r="H16" s="66">
        <v>0.31</v>
      </c>
      <c r="I16" s="66">
        <v>4.96</v>
      </c>
      <c r="J16" s="78">
        <v>8.0299999999999996E-2</v>
      </c>
      <c r="K16" s="78">
        <v>0.38169999999999998</v>
      </c>
      <c r="L16" s="78">
        <v>1.9685407502698999E-4</v>
      </c>
      <c r="M16" s="78">
        <v>8.5704844577436199E-4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22.5" customHeight="1" x14ac:dyDescent="0.25">
      <c r="A17" s="67"/>
      <c r="B17" s="77">
        <v>11</v>
      </c>
      <c r="C17" s="77" t="s">
        <v>66</v>
      </c>
      <c r="D17" s="77" t="s">
        <v>26</v>
      </c>
      <c r="E17" s="66">
        <v>2046.01</v>
      </c>
      <c r="F17" s="66">
        <v>2039.72</v>
      </c>
      <c r="G17" s="66">
        <v>1904.08</v>
      </c>
      <c r="H17" s="66">
        <v>0.31</v>
      </c>
      <c r="I17" s="66">
        <v>7.45</v>
      </c>
      <c r="J17" s="78">
        <v>0.54979999999999996</v>
      </c>
      <c r="K17" s="78">
        <v>2.4386999999999999</v>
      </c>
      <c r="L17" s="78">
        <v>1.4107875376934401E-3</v>
      </c>
      <c r="M17" s="78">
        <v>6.0628241904780297E-3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22.5" customHeight="1" x14ac:dyDescent="0.25">
      <c r="A18" s="67"/>
      <c r="B18" s="77">
        <v>12</v>
      </c>
      <c r="C18" s="77" t="s">
        <v>28</v>
      </c>
      <c r="D18" s="77" t="s">
        <v>26</v>
      </c>
      <c r="E18" s="66">
        <v>239.66</v>
      </c>
      <c r="F18" s="66">
        <v>239.03</v>
      </c>
      <c r="G18" s="66">
        <v>213.03</v>
      </c>
      <c r="H18" s="66">
        <v>0.26</v>
      </c>
      <c r="I18" s="66">
        <v>12.5</v>
      </c>
      <c r="J18" s="78">
        <v>0.2341</v>
      </c>
      <c r="K18" s="78">
        <v>0.1075</v>
      </c>
      <c r="L18" s="78">
        <v>2.36224890032392E-3</v>
      </c>
      <c r="M18" s="78">
        <v>1.0475036559464801E-3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2.5" customHeight="1" x14ac:dyDescent="0.25">
      <c r="A19" s="67"/>
      <c r="B19" s="77">
        <v>13</v>
      </c>
      <c r="C19" s="77" t="s">
        <v>73</v>
      </c>
      <c r="D19" s="77" t="s">
        <v>30</v>
      </c>
      <c r="E19" s="66">
        <v>241.18</v>
      </c>
      <c r="F19" s="66">
        <v>240.59</v>
      </c>
      <c r="G19" s="66">
        <v>231.93</v>
      </c>
      <c r="H19" s="66">
        <v>0.25</v>
      </c>
      <c r="I19" s="66">
        <v>3.99</v>
      </c>
      <c r="J19" s="78">
        <v>1.617</v>
      </c>
      <c r="K19" s="78">
        <v>1.0931</v>
      </c>
      <c r="L19" s="78">
        <v>6.95551065095388E-3</v>
      </c>
      <c r="M19" s="78">
        <v>4.5709250441298404E-3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2.5" customHeight="1" x14ac:dyDescent="0.25">
      <c r="A20" s="67"/>
      <c r="B20" s="77">
        <v>14</v>
      </c>
      <c r="C20" s="77" t="s">
        <v>70</v>
      </c>
      <c r="D20" s="77" t="s">
        <v>40</v>
      </c>
      <c r="E20" s="66">
        <v>307.63</v>
      </c>
      <c r="F20" s="66">
        <v>306.86</v>
      </c>
      <c r="G20" s="66">
        <v>282.98</v>
      </c>
      <c r="H20" s="66">
        <v>0.25</v>
      </c>
      <c r="I20" s="66">
        <v>8.7100000000000009</v>
      </c>
      <c r="J20" s="78">
        <v>0.50329999999999997</v>
      </c>
      <c r="K20" s="78">
        <v>1.0497000000000001</v>
      </c>
      <c r="L20" s="78">
        <v>8.5303432511702403E-4</v>
      </c>
      <c r="M20" s="78">
        <v>1.7458394265776099E-3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2.5" customHeight="1" x14ac:dyDescent="0.25">
      <c r="A21" s="67"/>
      <c r="B21" s="77">
        <v>15</v>
      </c>
      <c r="C21" s="77" t="s">
        <v>51</v>
      </c>
      <c r="D21" s="77" t="s">
        <v>26</v>
      </c>
      <c r="E21" s="66">
        <v>236.05</v>
      </c>
      <c r="F21" s="66">
        <v>235.46</v>
      </c>
      <c r="G21" s="66">
        <v>227.35</v>
      </c>
      <c r="H21" s="66">
        <v>0.25</v>
      </c>
      <c r="I21" s="66">
        <v>3.83</v>
      </c>
      <c r="J21" s="78">
        <v>0.73660000000000003</v>
      </c>
      <c r="K21" s="78">
        <v>1.8181</v>
      </c>
      <c r="L21" s="78">
        <v>9.8427037513558799E-5</v>
      </c>
      <c r="M21" s="78">
        <v>2.2219774520081299E-4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2.5" customHeight="1" x14ac:dyDescent="0.25">
      <c r="A22" s="67"/>
      <c r="B22" s="77">
        <v>16</v>
      </c>
      <c r="C22" s="77" t="s">
        <v>82</v>
      </c>
      <c r="D22" s="77" t="s">
        <v>30</v>
      </c>
      <c r="E22" s="66">
        <v>384.75</v>
      </c>
      <c r="F22" s="66">
        <v>383.87</v>
      </c>
      <c r="G22" s="66">
        <v>379.68</v>
      </c>
      <c r="H22" s="66">
        <v>0.23</v>
      </c>
      <c r="I22" s="66">
        <v>1.34</v>
      </c>
      <c r="J22" s="78">
        <v>0.2495</v>
      </c>
      <c r="K22" s="78">
        <v>0.33739999999999998</v>
      </c>
      <c r="L22" s="78">
        <v>2.6247210003599899E-4</v>
      </c>
      <c r="M22" s="78">
        <v>3.4916788531548699E-4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2.5" customHeight="1" x14ac:dyDescent="0.25">
      <c r="A23" s="67"/>
      <c r="B23" s="77">
        <v>17</v>
      </c>
      <c r="C23" s="77" t="s">
        <v>74</v>
      </c>
      <c r="D23" s="77" t="s">
        <v>53</v>
      </c>
      <c r="E23" s="66">
        <v>656.91</v>
      </c>
      <c r="F23" s="66">
        <v>655.45</v>
      </c>
      <c r="G23" s="66">
        <v>617</v>
      </c>
      <c r="H23" s="66">
        <v>0.22</v>
      </c>
      <c r="I23" s="66">
        <v>6.47</v>
      </c>
      <c r="J23" s="78">
        <v>4.2221000000000002</v>
      </c>
      <c r="K23" s="78">
        <v>3.9577</v>
      </c>
      <c r="L23" s="78">
        <v>6.2665213883592603E-3</v>
      </c>
      <c r="M23" s="78">
        <v>5.6819137701341798E-3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2.5" customHeight="1" x14ac:dyDescent="0.25">
      <c r="A24" s="67"/>
      <c r="B24" s="77">
        <v>18</v>
      </c>
      <c r="C24" s="77" t="s">
        <v>62</v>
      </c>
      <c r="D24" s="77" t="s">
        <v>26</v>
      </c>
      <c r="E24" s="66">
        <v>296.45</v>
      </c>
      <c r="F24" s="66">
        <v>295.88</v>
      </c>
      <c r="G24" s="66">
        <v>325.83</v>
      </c>
      <c r="H24" s="66">
        <v>0.19</v>
      </c>
      <c r="I24" s="66">
        <v>-9.02</v>
      </c>
      <c r="J24" s="78">
        <v>0.65449999999999997</v>
      </c>
      <c r="K24" s="78">
        <v>0.46079999999999999</v>
      </c>
      <c r="L24" s="78">
        <v>1.4435965501979401E-3</v>
      </c>
      <c r="M24" s="78">
        <v>9.8401858588910689E-4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2.5" customHeight="1" x14ac:dyDescent="0.25">
      <c r="A25" s="67"/>
      <c r="B25" s="77">
        <v>19</v>
      </c>
      <c r="C25" s="77" t="s">
        <v>75</v>
      </c>
      <c r="D25" s="77" t="s">
        <v>53</v>
      </c>
      <c r="E25" s="66">
        <v>499.58</v>
      </c>
      <c r="F25" s="66">
        <v>498.82</v>
      </c>
      <c r="G25" s="66">
        <v>469.22</v>
      </c>
      <c r="H25" s="66">
        <v>0.15</v>
      </c>
      <c r="I25" s="66">
        <v>6.47</v>
      </c>
      <c r="J25" s="78">
        <v>3.1699999999999999E-2</v>
      </c>
      <c r="K25" s="78">
        <v>0.10100000000000001</v>
      </c>
      <c r="L25" s="78">
        <v>3.2809012504499901E-5</v>
      </c>
      <c r="M25" s="78">
        <v>9.5227605086050006E-5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2.5" customHeight="1" x14ac:dyDescent="0.25">
      <c r="A26" s="67"/>
      <c r="B26" s="77">
        <v>20</v>
      </c>
      <c r="C26" s="77" t="s">
        <v>38</v>
      </c>
      <c r="D26" s="77" t="s">
        <v>26</v>
      </c>
      <c r="E26" s="66">
        <v>527.29999999999995</v>
      </c>
      <c r="F26" s="66">
        <v>527.11</v>
      </c>
      <c r="G26" s="66">
        <v>495.75</v>
      </c>
      <c r="H26" s="66">
        <v>0.04</v>
      </c>
      <c r="I26" s="66">
        <v>6.36</v>
      </c>
      <c r="J26" s="78">
        <v>2.1600000000000001E-2</v>
      </c>
      <c r="K26" s="78">
        <v>3.4099999999999998E-2</v>
      </c>
      <c r="L26" s="78">
        <v>0</v>
      </c>
      <c r="M26" s="78">
        <v>3.1742535028681903E-5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22.5" customHeight="1" x14ac:dyDescent="0.25">
      <c r="A27" s="67"/>
      <c r="B27" s="77">
        <v>21</v>
      </c>
      <c r="C27" s="77" t="s">
        <v>46</v>
      </c>
      <c r="D27" s="77" t="s">
        <v>47</v>
      </c>
      <c r="E27" s="66">
        <v>201.18</v>
      </c>
      <c r="F27" s="66">
        <v>201.09</v>
      </c>
      <c r="G27" s="66">
        <v>193.41</v>
      </c>
      <c r="H27" s="66">
        <v>0.04</v>
      </c>
      <c r="I27" s="66">
        <v>4.0199999999999996</v>
      </c>
      <c r="J27" s="78">
        <v>17.544899999999998</v>
      </c>
      <c r="K27" s="78">
        <v>18.393699999999999</v>
      </c>
      <c r="L27" s="78">
        <v>2.1982038377998002E-3</v>
      </c>
      <c r="M27" s="78">
        <v>2.221977452007E-3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22.5" customHeight="1" x14ac:dyDescent="0.25">
      <c r="A28" s="67"/>
      <c r="B28" s="77">
        <v>22</v>
      </c>
      <c r="C28" s="77" t="s">
        <v>64</v>
      </c>
      <c r="D28" s="77" t="s">
        <v>26</v>
      </c>
      <c r="E28" s="66">
        <v>206.61</v>
      </c>
      <c r="F28" s="66">
        <v>206.53</v>
      </c>
      <c r="G28" s="66">
        <v>207.41</v>
      </c>
      <c r="H28" s="66">
        <v>0.04</v>
      </c>
      <c r="I28" s="66">
        <v>-0.39</v>
      </c>
      <c r="J28" s="78">
        <v>2.9609999999999999</v>
      </c>
      <c r="K28" s="78">
        <v>1.2636000000000001</v>
      </c>
      <c r="L28" s="78">
        <v>6.5946115134040703E-3</v>
      </c>
      <c r="M28" s="78">
        <v>2.7298580124663998E-3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23.1" customHeight="1" x14ac:dyDescent="0.25">
      <c r="A29" s="67"/>
      <c r="B29" s="79" t="s">
        <v>58</v>
      </c>
      <c r="C29" s="79"/>
      <c r="D29" s="79"/>
      <c r="E29" s="80"/>
      <c r="F29" s="80"/>
      <c r="G29" s="80"/>
      <c r="H29" s="80"/>
      <c r="I29" s="80"/>
      <c r="J29" s="81">
        <f>SUM(J7:J28)</f>
        <v>47.040800000000004</v>
      </c>
      <c r="K29" s="81">
        <f>SUM(K7:K28)</f>
        <v>49.512499999999996</v>
      </c>
      <c r="L29" s="81">
        <f>SUM(L7:L28)</f>
        <v>0.34682407118505709</v>
      </c>
      <c r="M29" s="78">
        <f>SUM(M7:M28)</f>
        <v>0.54416227799667705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22.5" customHeight="1" x14ac:dyDescent="0.25">
      <c r="A30" s="67"/>
      <c r="B30" s="75" t="s">
        <v>154</v>
      </c>
      <c r="C30" s="76"/>
      <c r="D30" s="76"/>
      <c r="E30" s="82"/>
      <c r="F30" s="82"/>
      <c r="G30" s="82"/>
      <c r="H30" s="82"/>
      <c r="I30" s="82"/>
      <c r="J30" s="83"/>
      <c r="K30" s="83"/>
      <c r="L30" s="83"/>
      <c r="M30" s="8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2.5" customHeight="1" x14ac:dyDescent="0.25">
      <c r="A31" s="67"/>
      <c r="B31" s="77">
        <v>1</v>
      </c>
      <c r="C31" s="77" t="s">
        <v>59</v>
      </c>
      <c r="D31" s="77" t="s">
        <v>26</v>
      </c>
      <c r="E31" s="66">
        <v>80.75</v>
      </c>
      <c r="F31" s="66">
        <v>89.07</v>
      </c>
      <c r="G31" s="66">
        <v>156.61000000000001</v>
      </c>
      <c r="H31" s="66">
        <v>-9.34</v>
      </c>
      <c r="I31" s="66">
        <v>-48.44</v>
      </c>
      <c r="J31" s="78">
        <v>1.4395</v>
      </c>
      <c r="K31" s="78">
        <v>0.98160000000000003</v>
      </c>
      <c r="L31" s="78">
        <v>-0.19377002785157099</v>
      </c>
      <c r="M31" s="78">
        <v>-0.12785893109552701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2.5" customHeight="1" x14ac:dyDescent="0.25">
      <c r="A32" s="67"/>
      <c r="B32" s="77">
        <v>2</v>
      </c>
      <c r="C32" s="77" t="s">
        <v>60</v>
      </c>
      <c r="D32" s="77" t="s">
        <v>35</v>
      </c>
      <c r="E32" s="66">
        <v>172.49</v>
      </c>
      <c r="F32" s="66">
        <v>175.24</v>
      </c>
      <c r="G32" s="66">
        <v>157.28</v>
      </c>
      <c r="H32" s="66">
        <v>-1.57</v>
      </c>
      <c r="I32" s="66">
        <v>9.67</v>
      </c>
      <c r="J32" s="78">
        <v>0.71240000000000003</v>
      </c>
      <c r="K32" s="78">
        <v>0.94130000000000003</v>
      </c>
      <c r="L32" s="78">
        <v>-7.2507917634942699E-3</v>
      </c>
      <c r="M32" s="78">
        <v>-9.2370776933461997E-3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22.5" customHeight="1" x14ac:dyDescent="0.25">
      <c r="A33" s="67"/>
      <c r="B33" s="77">
        <v>3</v>
      </c>
      <c r="C33" s="77" t="s">
        <v>42</v>
      </c>
      <c r="D33" s="77" t="s">
        <v>30</v>
      </c>
      <c r="E33" s="66">
        <v>3126.07</v>
      </c>
      <c r="F33" s="66">
        <v>3155.97</v>
      </c>
      <c r="G33" s="66">
        <v>3074.61</v>
      </c>
      <c r="H33" s="66">
        <v>-0.95</v>
      </c>
      <c r="I33" s="66">
        <v>1.67</v>
      </c>
      <c r="J33" s="78">
        <v>0.61450000000000005</v>
      </c>
      <c r="K33" s="78">
        <v>1.4370000000000001</v>
      </c>
      <c r="L33" s="78">
        <v>-4.1339355755668503E-3</v>
      </c>
      <c r="M33" s="78">
        <v>-9.33230529843216E-3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2.5" customHeight="1" x14ac:dyDescent="0.25">
      <c r="A34" s="67"/>
      <c r="B34" s="77">
        <v>4</v>
      </c>
      <c r="C34" s="77" t="s">
        <v>63</v>
      </c>
      <c r="D34" s="77" t="s">
        <v>26</v>
      </c>
      <c r="E34" s="66">
        <v>313.83999999999997</v>
      </c>
      <c r="F34" s="66">
        <v>314.82</v>
      </c>
      <c r="G34" s="66">
        <v>332.7</v>
      </c>
      <c r="H34" s="66">
        <v>-0.31</v>
      </c>
      <c r="I34" s="66">
        <v>-5.67</v>
      </c>
      <c r="J34" s="78">
        <v>0.79669999999999996</v>
      </c>
      <c r="K34" s="78">
        <v>0.47110000000000002</v>
      </c>
      <c r="L34" s="78">
        <v>3.2809012504495297E-4</v>
      </c>
      <c r="M34" s="78">
        <v>1.90455210172135E-4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2.5" customHeight="1" x14ac:dyDescent="0.25">
      <c r="A35" s="67"/>
      <c r="B35" s="77">
        <v>5</v>
      </c>
      <c r="C35" s="77" t="s">
        <v>50</v>
      </c>
      <c r="D35" s="77" t="s">
        <v>26</v>
      </c>
      <c r="E35" s="66">
        <v>399.5</v>
      </c>
      <c r="F35" s="66">
        <v>400.69</v>
      </c>
      <c r="G35" s="66">
        <v>338.81</v>
      </c>
      <c r="H35" s="66">
        <v>-0.3</v>
      </c>
      <c r="I35" s="66">
        <v>17.91</v>
      </c>
      <c r="J35" s="78">
        <v>0.87150000000000005</v>
      </c>
      <c r="K35" s="78">
        <v>0.48159999999999997</v>
      </c>
      <c r="L35" s="78">
        <v>-1.0170793876395699E-3</v>
      </c>
      <c r="M35" s="78">
        <v>-5.3962309548751702E-4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2.5" customHeight="1" x14ac:dyDescent="0.25">
      <c r="A36" s="67"/>
      <c r="B36" s="77">
        <v>6</v>
      </c>
      <c r="C36" s="77" t="s">
        <v>48</v>
      </c>
      <c r="D36" s="77" t="s">
        <v>49</v>
      </c>
      <c r="E36" s="66">
        <v>1500.99</v>
      </c>
      <c r="F36" s="66">
        <v>1504.79</v>
      </c>
      <c r="G36" s="66">
        <v>1938.28</v>
      </c>
      <c r="H36" s="66">
        <v>-0.25</v>
      </c>
      <c r="I36" s="66">
        <v>-22.56</v>
      </c>
      <c r="J36" s="78">
        <v>6.1372</v>
      </c>
      <c r="K36" s="78">
        <v>3.9725000000000001</v>
      </c>
      <c r="L36" s="78">
        <v>3.6089913754981299E-4</v>
      </c>
      <c r="M36" s="78">
        <v>2.2219774520081299E-4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2.5" customHeight="1" x14ac:dyDescent="0.25">
      <c r="A37" s="67"/>
      <c r="B37" s="77">
        <v>7</v>
      </c>
      <c r="C37" s="77" t="s">
        <v>32</v>
      </c>
      <c r="D37" s="77" t="s">
        <v>30</v>
      </c>
      <c r="E37" s="66">
        <v>2872.88</v>
      </c>
      <c r="F37" s="66">
        <v>2878.79</v>
      </c>
      <c r="G37" s="66">
        <v>2673.78</v>
      </c>
      <c r="H37" s="66">
        <v>-0.21</v>
      </c>
      <c r="I37" s="66">
        <v>7.45</v>
      </c>
      <c r="J37" s="78">
        <v>2.1480000000000001</v>
      </c>
      <c r="K37" s="78">
        <v>3.1259999999999999</v>
      </c>
      <c r="L37" s="78">
        <v>-1.37469762393851E-2</v>
      </c>
      <c r="M37" s="78">
        <v>-1.9362946367495401E-2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2.5" customHeight="1" x14ac:dyDescent="0.25">
      <c r="A38" s="67"/>
      <c r="B38" s="77">
        <v>8</v>
      </c>
      <c r="C38" s="77" t="s">
        <v>37</v>
      </c>
      <c r="D38" s="77" t="s">
        <v>26</v>
      </c>
      <c r="E38" s="66">
        <v>188.04</v>
      </c>
      <c r="F38" s="66">
        <v>188.44</v>
      </c>
      <c r="G38" s="66">
        <v>147.18</v>
      </c>
      <c r="H38" s="66">
        <v>-0.21</v>
      </c>
      <c r="I38" s="66">
        <v>27.76</v>
      </c>
      <c r="J38" s="78">
        <v>5.1147999999999998</v>
      </c>
      <c r="K38" s="78">
        <v>3.1583999999999999</v>
      </c>
      <c r="L38" s="78">
        <v>1.34516951268482E-3</v>
      </c>
      <c r="M38" s="78">
        <v>7.9356337571742999E-4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2.5" customHeight="1" x14ac:dyDescent="0.25">
      <c r="A39" s="67"/>
      <c r="B39" s="77">
        <v>9</v>
      </c>
      <c r="C39" s="77" t="s">
        <v>65</v>
      </c>
      <c r="D39" s="77" t="s">
        <v>26</v>
      </c>
      <c r="E39" s="66">
        <v>154.19999999999999</v>
      </c>
      <c r="F39" s="66">
        <v>154.28</v>
      </c>
      <c r="G39" s="66">
        <v>162.41</v>
      </c>
      <c r="H39" s="66">
        <v>-0.05</v>
      </c>
      <c r="I39" s="66">
        <v>-5.0599999999999996</v>
      </c>
      <c r="J39" s="78">
        <v>0.59219999999999995</v>
      </c>
      <c r="K39" s="78">
        <v>0.1671</v>
      </c>
      <c r="L39" s="78">
        <v>-2.9528111254053098E-4</v>
      </c>
      <c r="M39" s="78">
        <v>-6.3485070057354997E-5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3.1" customHeight="1" x14ac:dyDescent="0.25">
      <c r="A40" s="67"/>
      <c r="B40" s="79" t="s">
        <v>58</v>
      </c>
      <c r="C40" s="79"/>
      <c r="D40" s="79"/>
      <c r="E40" s="80"/>
      <c r="F40" s="80"/>
      <c r="G40" s="80"/>
      <c r="H40" s="80"/>
      <c r="I40" s="80"/>
      <c r="J40" s="81">
        <f>SUM(J31:J39)</f>
        <v>18.426799999999997</v>
      </c>
      <c r="K40" s="81">
        <f>SUM(K31:K39)</f>
        <v>14.736599999999999</v>
      </c>
      <c r="L40" s="81">
        <f>SUM(L31:L39)</f>
        <v>-0.21817993315491774</v>
      </c>
      <c r="M40" s="78">
        <f>SUM(M31:M39)</f>
        <v>-0.16518815228925526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2.5" customHeight="1" x14ac:dyDescent="0.25">
      <c r="A41" s="67"/>
      <c r="B41" s="75" t="s">
        <v>155</v>
      </c>
      <c r="C41" s="76"/>
      <c r="D41" s="76"/>
      <c r="E41" s="82"/>
      <c r="F41" s="82"/>
      <c r="G41" s="82"/>
      <c r="H41" s="82"/>
      <c r="I41" s="82"/>
      <c r="J41" s="83"/>
      <c r="K41" s="83"/>
      <c r="L41" s="83"/>
      <c r="M41" s="8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2.5" customHeight="1" x14ac:dyDescent="0.25">
      <c r="A42" s="67"/>
      <c r="B42" s="77">
        <v>1</v>
      </c>
      <c r="C42" s="77" t="s">
        <v>29</v>
      </c>
      <c r="D42" s="77" t="s">
        <v>30</v>
      </c>
      <c r="E42" s="66">
        <v>108.83</v>
      </c>
      <c r="F42" s="66">
        <v>108.83</v>
      </c>
      <c r="G42" s="66">
        <v>110.8</v>
      </c>
      <c r="H42" s="66">
        <v>0</v>
      </c>
      <c r="I42" s="66">
        <v>-1.78</v>
      </c>
      <c r="J42" s="78">
        <v>0.1041</v>
      </c>
      <c r="K42" s="78">
        <v>0.56979999999999997</v>
      </c>
      <c r="L42" s="78">
        <v>0</v>
      </c>
      <c r="M42" s="78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2.5" customHeight="1" x14ac:dyDescent="0.25">
      <c r="A43" s="67"/>
      <c r="B43" s="77">
        <v>2</v>
      </c>
      <c r="C43" s="77" t="s">
        <v>54</v>
      </c>
      <c r="D43" s="77" t="s">
        <v>26</v>
      </c>
      <c r="E43" s="66">
        <v>1107.04</v>
      </c>
      <c r="F43" s="66">
        <v>1107.04</v>
      </c>
      <c r="G43" s="66">
        <v>965.83</v>
      </c>
      <c r="H43" s="66">
        <v>0</v>
      </c>
      <c r="I43" s="66">
        <v>14.62</v>
      </c>
      <c r="J43" s="78">
        <v>2.4988000000000001</v>
      </c>
      <c r="K43" s="78">
        <v>3.3532999999999999</v>
      </c>
      <c r="L43" s="78">
        <v>0</v>
      </c>
      <c r="M43" s="78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22.5" customHeight="1" x14ac:dyDescent="0.25">
      <c r="A44" s="67"/>
      <c r="B44" s="77">
        <v>3</v>
      </c>
      <c r="C44" s="77" t="s">
        <v>33</v>
      </c>
      <c r="D44" s="77" t="s">
        <v>30</v>
      </c>
      <c r="E44" s="66">
        <v>1461.7</v>
      </c>
      <c r="F44" s="66">
        <v>1461.7</v>
      </c>
      <c r="G44" s="66">
        <v>1299.72</v>
      </c>
      <c r="H44" s="66">
        <v>0</v>
      </c>
      <c r="I44" s="66">
        <v>12.46</v>
      </c>
      <c r="J44" s="78">
        <v>3.2833000000000001</v>
      </c>
      <c r="K44" s="78">
        <v>1.4648000000000001</v>
      </c>
      <c r="L44" s="78">
        <v>0</v>
      </c>
      <c r="M44" s="78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22.5" customHeight="1" x14ac:dyDescent="0.25">
      <c r="A45" s="67"/>
      <c r="B45" s="77">
        <v>4</v>
      </c>
      <c r="C45" s="77" t="s">
        <v>45</v>
      </c>
      <c r="D45" s="77" t="s">
        <v>30</v>
      </c>
      <c r="E45" s="66">
        <v>568.47</v>
      </c>
      <c r="F45" s="66">
        <v>568.47</v>
      </c>
      <c r="G45" s="66">
        <v>506.12</v>
      </c>
      <c r="H45" s="66">
        <v>0</v>
      </c>
      <c r="I45" s="66">
        <v>12.32</v>
      </c>
      <c r="J45" s="78">
        <v>3.2833000000000001</v>
      </c>
      <c r="K45" s="78">
        <v>1.4648000000000001</v>
      </c>
      <c r="L45" s="78">
        <v>0</v>
      </c>
      <c r="M45" s="78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2.5" customHeight="1" x14ac:dyDescent="0.25">
      <c r="A46" s="67"/>
      <c r="B46" s="77">
        <v>5</v>
      </c>
      <c r="C46" s="77" t="s">
        <v>36</v>
      </c>
      <c r="D46" s="77" t="s">
        <v>26</v>
      </c>
      <c r="E46" s="66">
        <v>455.96</v>
      </c>
      <c r="F46" s="66">
        <v>455.96</v>
      </c>
      <c r="G46" s="66">
        <v>574.73</v>
      </c>
      <c r="H46" s="66">
        <v>0</v>
      </c>
      <c r="I46" s="66">
        <v>-20.67</v>
      </c>
      <c r="J46" s="78">
        <v>0.28549999999999998</v>
      </c>
      <c r="K46" s="78">
        <v>0.32690000000000002</v>
      </c>
      <c r="L46" s="78">
        <v>0</v>
      </c>
      <c r="M46" s="78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ht="22.5" customHeight="1" x14ac:dyDescent="0.25">
      <c r="A47" s="67"/>
      <c r="B47" s="77">
        <v>6</v>
      </c>
      <c r="C47" s="77" t="s">
        <v>67</v>
      </c>
      <c r="D47" s="77" t="s">
        <v>30</v>
      </c>
      <c r="E47" s="66">
        <v>72.599999999999994</v>
      </c>
      <c r="F47" s="66">
        <v>72.599999999999994</v>
      </c>
      <c r="G47" s="66">
        <v>70.33</v>
      </c>
      <c r="H47" s="66">
        <v>0</v>
      </c>
      <c r="I47" s="66">
        <v>3.23</v>
      </c>
      <c r="J47" s="78">
        <v>0.28439999999999999</v>
      </c>
      <c r="K47" s="78">
        <v>0.22789999999999999</v>
      </c>
      <c r="L47" s="78">
        <v>0</v>
      </c>
      <c r="M47" s="78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22.5" customHeight="1" x14ac:dyDescent="0.25">
      <c r="A48" s="67"/>
      <c r="B48" s="77">
        <v>7</v>
      </c>
      <c r="C48" s="77" t="s">
        <v>68</v>
      </c>
      <c r="D48" s="77" t="s">
        <v>30</v>
      </c>
      <c r="E48" s="66">
        <v>320</v>
      </c>
      <c r="F48" s="66">
        <v>320</v>
      </c>
      <c r="G48" s="66">
        <v>333.24</v>
      </c>
      <c r="H48" s="66">
        <v>0</v>
      </c>
      <c r="I48" s="66">
        <v>-3.97</v>
      </c>
      <c r="J48" s="78">
        <v>1.3895999999999999</v>
      </c>
      <c r="K48" s="78">
        <v>0.84540000000000004</v>
      </c>
      <c r="L48" s="78">
        <v>0</v>
      </c>
      <c r="M48" s="78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ht="22.5" customHeight="1" x14ac:dyDescent="0.25">
      <c r="A49" s="67"/>
      <c r="B49" s="77">
        <v>8</v>
      </c>
      <c r="C49" s="77" t="s">
        <v>69</v>
      </c>
      <c r="D49" s="77" t="s">
        <v>30</v>
      </c>
      <c r="E49" s="66">
        <v>447.07</v>
      </c>
      <c r="F49" s="66">
        <v>447.07</v>
      </c>
      <c r="G49" s="66">
        <v>544.71</v>
      </c>
      <c r="H49" s="66">
        <v>0</v>
      </c>
      <c r="I49" s="66">
        <v>-17.93</v>
      </c>
      <c r="J49" s="78">
        <v>3.1478000000000002</v>
      </c>
      <c r="K49" s="78">
        <v>2.3913000000000002</v>
      </c>
      <c r="L49" s="78">
        <v>0</v>
      </c>
      <c r="M49" s="78"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ht="22.5" customHeight="1" x14ac:dyDescent="0.25">
      <c r="A50" s="67"/>
      <c r="B50" s="77">
        <v>9</v>
      </c>
      <c r="C50" s="77" t="s">
        <v>71</v>
      </c>
      <c r="D50" s="77" t="s">
        <v>72</v>
      </c>
      <c r="E50" s="66">
        <v>61.38</v>
      </c>
      <c r="F50" s="66">
        <v>61.38</v>
      </c>
      <c r="G50" s="66">
        <v>60.49</v>
      </c>
      <c r="H50" s="66">
        <v>0</v>
      </c>
      <c r="I50" s="66">
        <v>1.47</v>
      </c>
      <c r="J50" s="78">
        <v>2.5003000000000002</v>
      </c>
      <c r="K50" s="78">
        <v>2.3563999999999998</v>
      </c>
      <c r="L50" s="78">
        <v>0</v>
      </c>
      <c r="M50" s="78"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2.5" customHeight="1" x14ac:dyDescent="0.25">
      <c r="A51" s="67"/>
      <c r="B51" s="77">
        <v>10</v>
      </c>
      <c r="C51" s="77" t="s">
        <v>52</v>
      </c>
      <c r="D51" s="77" t="s">
        <v>53</v>
      </c>
      <c r="E51" s="66">
        <v>656.59</v>
      </c>
      <c r="F51" s="66">
        <v>656.59</v>
      </c>
      <c r="G51" s="66">
        <v>611.82000000000005</v>
      </c>
      <c r="H51" s="66">
        <v>0</v>
      </c>
      <c r="I51" s="66">
        <v>7.32</v>
      </c>
      <c r="J51" s="78">
        <v>2.3441999999999998</v>
      </c>
      <c r="K51" s="78">
        <v>2.1473</v>
      </c>
      <c r="L51" s="78">
        <v>0</v>
      </c>
      <c r="M51" s="78"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2.5" customHeight="1" x14ac:dyDescent="0.25">
      <c r="A52" s="67"/>
      <c r="B52" s="77">
        <v>11</v>
      </c>
      <c r="C52" s="77" t="s">
        <v>57</v>
      </c>
      <c r="D52" s="77" t="s">
        <v>53</v>
      </c>
      <c r="E52" s="66">
        <v>301.89999999999998</v>
      </c>
      <c r="F52" s="66">
        <v>301.89999999999998</v>
      </c>
      <c r="G52" s="66">
        <v>281.62</v>
      </c>
      <c r="H52" s="66">
        <v>0</v>
      </c>
      <c r="I52" s="66">
        <v>7.2</v>
      </c>
      <c r="J52" s="78">
        <v>0.75839999999999996</v>
      </c>
      <c r="K52" s="78">
        <v>0.90239999999999998</v>
      </c>
      <c r="L52" s="78">
        <v>0</v>
      </c>
      <c r="M52" s="78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2.5" customHeight="1" x14ac:dyDescent="0.25">
      <c r="A53" s="67"/>
      <c r="B53" s="77">
        <v>12</v>
      </c>
      <c r="C53" s="77" t="s">
        <v>76</v>
      </c>
      <c r="D53" s="77" t="s">
        <v>77</v>
      </c>
      <c r="E53" s="66">
        <v>2499</v>
      </c>
      <c r="F53" s="66">
        <v>2499</v>
      </c>
      <c r="G53" s="66">
        <v>2499</v>
      </c>
      <c r="H53" s="66">
        <v>0</v>
      </c>
      <c r="I53" s="66">
        <v>0</v>
      </c>
      <c r="J53" s="78">
        <v>0.63500000000000001</v>
      </c>
      <c r="K53" s="78">
        <v>0.51219999999999999</v>
      </c>
      <c r="L53" s="78">
        <v>0</v>
      </c>
      <c r="M53" s="78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ht="22.5" customHeight="1" x14ac:dyDescent="0.25">
      <c r="A54" s="67"/>
      <c r="B54" s="77">
        <v>13</v>
      </c>
      <c r="C54" s="77" t="s">
        <v>78</v>
      </c>
      <c r="D54" s="77" t="s">
        <v>77</v>
      </c>
      <c r="E54" s="66">
        <v>599</v>
      </c>
      <c r="F54" s="66">
        <v>599</v>
      </c>
      <c r="G54" s="66">
        <v>599</v>
      </c>
      <c r="H54" s="66">
        <v>0</v>
      </c>
      <c r="I54" s="66">
        <v>0</v>
      </c>
      <c r="J54" s="78">
        <v>0.21099999999999999</v>
      </c>
      <c r="K54" s="78">
        <v>0.16400000000000001</v>
      </c>
      <c r="L54" s="78">
        <v>0</v>
      </c>
      <c r="M54" s="78"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2.5" customHeight="1" x14ac:dyDescent="0.25">
      <c r="A55" s="67"/>
      <c r="B55" s="77">
        <v>14</v>
      </c>
      <c r="C55" s="77" t="s">
        <v>79</v>
      </c>
      <c r="D55" s="77" t="s">
        <v>77</v>
      </c>
      <c r="E55" s="66">
        <v>1399</v>
      </c>
      <c r="F55" s="66">
        <v>1399</v>
      </c>
      <c r="G55" s="66">
        <v>899</v>
      </c>
      <c r="H55" s="66">
        <v>0</v>
      </c>
      <c r="I55" s="66">
        <v>55.62</v>
      </c>
      <c r="J55" s="78">
        <v>0.9919</v>
      </c>
      <c r="K55" s="78">
        <v>1.0147999999999999</v>
      </c>
      <c r="L55" s="78">
        <v>0</v>
      </c>
      <c r="M55" s="78"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ht="22.5" customHeight="1" x14ac:dyDescent="0.25">
      <c r="A56" s="67"/>
      <c r="B56" s="77">
        <v>15</v>
      </c>
      <c r="C56" s="77" t="s">
        <v>119</v>
      </c>
      <c r="D56" s="77" t="s">
        <v>80</v>
      </c>
      <c r="E56" s="66">
        <v>4.66</v>
      </c>
      <c r="F56" s="66">
        <v>4.66</v>
      </c>
      <c r="G56" s="66">
        <v>7.47</v>
      </c>
      <c r="H56" s="66">
        <v>0</v>
      </c>
      <c r="I56" s="66">
        <v>-37.619999999999997</v>
      </c>
      <c r="J56" s="78">
        <v>8.3627000000000002</v>
      </c>
      <c r="K56" s="78">
        <v>12.9291</v>
      </c>
      <c r="L56" s="78">
        <v>0</v>
      </c>
      <c r="M56" s="78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22.5" customHeight="1" x14ac:dyDescent="0.25">
      <c r="A57" s="67"/>
      <c r="B57" s="77">
        <v>16</v>
      </c>
      <c r="C57" s="77" t="s">
        <v>141</v>
      </c>
      <c r="D57" s="77" t="s">
        <v>81</v>
      </c>
      <c r="E57" s="66">
        <v>1976.5</v>
      </c>
      <c r="F57" s="66">
        <v>1976.5</v>
      </c>
      <c r="G57" s="66">
        <v>1976.5</v>
      </c>
      <c r="H57" s="66">
        <v>0</v>
      </c>
      <c r="I57" s="66">
        <v>0</v>
      </c>
      <c r="J57" s="78">
        <v>2.0674000000000001</v>
      </c>
      <c r="K57" s="78">
        <v>3.0667</v>
      </c>
      <c r="L57" s="78">
        <v>0</v>
      </c>
      <c r="M57" s="78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22.5" customHeight="1" x14ac:dyDescent="0.25">
      <c r="A58" s="67"/>
      <c r="B58" s="77">
        <v>17</v>
      </c>
      <c r="C58" s="77" t="s">
        <v>31</v>
      </c>
      <c r="D58" s="77" t="s">
        <v>30</v>
      </c>
      <c r="E58" s="66">
        <v>132</v>
      </c>
      <c r="F58" s="66">
        <v>132</v>
      </c>
      <c r="G58" s="66">
        <v>129.18</v>
      </c>
      <c r="H58" s="66">
        <v>0</v>
      </c>
      <c r="I58" s="66">
        <v>2.1800000000000002</v>
      </c>
      <c r="J58" s="78">
        <v>1.1177999999999999</v>
      </c>
      <c r="K58" s="78">
        <v>0.5917</v>
      </c>
      <c r="L58" s="78">
        <v>0</v>
      </c>
      <c r="M58" s="78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22.5" customHeight="1" x14ac:dyDescent="0.25">
      <c r="A59" s="67"/>
      <c r="B59" s="77">
        <v>18</v>
      </c>
      <c r="C59" s="77" t="s">
        <v>43</v>
      </c>
      <c r="D59" s="77" t="s">
        <v>30</v>
      </c>
      <c r="E59" s="66">
        <v>6.24</v>
      </c>
      <c r="F59" s="66">
        <v>6.24</v>
      </c>
      <c r="G59" s="66">
        <v>6.18</v>
      </c>
      <c r="H59" s="66">
        <v>0</v>
      </c>
      <c r="I59" s="66">
        <v>0.97</v>
      </c>
      <c r="J59" s="78">
        <v>0.34949999999999998</v>
      </c>
      <c r="K59" s="78">
        <v>0.19689999999999999</v>
      </c>
      <c r="L59" s="78">
        <v>0</v>
      </c>
      <c r="M59" s="78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22.5" customHeight="1" x14ac:dyDescent="0.25">
      <c r="A60" s="67"/>
      <c r="B60" s="77">
        <v>19</v>
      </c>
      <c r="C60" s="77" t="s">
        <v>86</v>
      </c>
      <c r="D60" s="77" t="s">
        <v>87</v>
      </c>
      <c r="E60" s="66">
        <v>1.79</v>
      </c>
      <c r="F60" s="66">
        <v>1.79</v>
      </c>
      <c r="G60" s="66">
        <v>1.79</v>
      </c>
      <c r="H60" s="66">
        <v>0</v>
      </c>
      <c r="I60" s="66">
        <v>0</v>
      </c>
      <c r="J60" s="78">
        <v>6.4500000000000002E-2</v>
      </c>
      <c r="K60" s="78">
        <v>0.54679999999999995</v>
      </c>
      <c r="L60" s="78">
        <v>0</v>
      </c>
      <c r="M60" s="78"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22.5" customHeight="1" x14ac:dyDescent="0.25">
      <c r="A61" s="67"/>
      <c r="B61" s="77">
        <v>20</v>
      </c>
      <c r="C61" s="77" t="s">
        <v>88</v>
      </c>
      <c r="D61" s="77" t="s">
        <v>30</v>
      </c>
      <c r="E61" s="66">
        <v>110.59</v>
      </c>
      <c r="F61" s="66">
        <v>110.59</v>
      </c>
      <c r="G61" s="66">
        <v>110.39</v>
      </c>
      <c r="H61" s="66">
        <v>0</v>
      </c>
      <c r="I61" s="66">
        <v>0.18</v>
      </c>
      <c r="J61" s="78">
        <v>0.85289999999999999</v>
      </c>
      <c r="K61" s="78">
        <v>0.6784</v>
      </c>
      <c r="L61" s="78">
        <v>0</v>
      </c>
      <c r="M61" s="78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23.1" customHeight="1" x14ac:dyDescent="0.25">
      <c r="A62" s="67"/>
      <c r="B62" s="79" t="s">
        <v>58</v>
      </c>
      <c r="C62" s="79"/>
      <c r="D62" s="79"/>
      <c r="E62" s="80"/>
      <c r="F62" s="80"/>
      <c r="G62" s="80"/>
      <c r="H62" s="80"/>
      <c r="I62" s="80"/>
      <c r="J62" s="81">
        <f>SUM(J42:J61)</f>
        <v>34.532400000000003</v>
      </c>
      <c r="K62" s="81">
        <f>SUM(K42:K61)</f>
        <v>35.750900000000001</v>
      </c>
      <c r="L62" s="81">
        <f>SUM(L42:L61)</f>
        <v>0</v>
      </c>
      <c r="M62" s="78">
        <f>SUM(M42:M61)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67"/>
      <c r="B63" s="67"/>
      <c r="C63" s="67"/>
      <c r="D63" s="67"/>
      <c r="E63" s="84"/>
      <c r="F63" s="84"/>
      <c r="G63" s="84"/>
      <c r="H63" s="84"/>
      <c r="I63" s="84"/>
      <c r="J63" s="85"/>
      <c r="K63" s="85"/>
      <c r="L63" s="85"/>
      <c r="M63" s="85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67"/>
      <c r="B64" s="67"/>
      <c r="C64" s="67"/>
      <c r="D64" s="67"/>
      <c r="E64" s="84"/>
      <c r="F64" s="84"/>
      <c r="G64" s="84"/>
      <c r="H64" s="84"/>
      <c r="I64" s="84"/>
      <c r="J64" s="85">
        <f>SUM(J29,J40,J62)</f>
        <v>100</v>
      </c>
      <c r="K64" s="85">
        <f>SUM(K29,K40,K62)</f>
        <v>100</v>
      </c>
      <c r="L64" s="85">
        <f>SUM(L29,L40,L62)</f>
        <v>0.12864413803013935</v>
      </c>
      <c r="M64" s="85">
        <f>SUM(M29,M40,M62)</f>
        <v>0.37897412570742178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67"/>
      <c r="B65" s="67"/>
      <c r="C65" s="67"/>
      <c r="D65" s="67"/>
      <c r="E65" s="84"/>
      <c r="F65" s="84"/>
      <c r="G65" s="84"/>
      <c r="H65" s="84"/>
      <c r="I65" s="84"/>
      <c r="J65" s="85"/>
      <c r="K65" s="85"/>
      <c r="L65" s="85"/>
      <c r="M65" s="85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67"/>
      <c r="B66" s="67"/>
      <c r="C66" s="67"/>
      <c r="D66" s="67"/>
      <c r="E66" s="84"/>
      <c r="F66" s="84"/>
      <c r="G66" s="84"/>
      <c r="H66" s="84"/>
      <c r="I66" s="84"/>
      <c r="J66" s="85"/>
      <c r="K66" s="85"/>
      <c r="L66" s="85"/>
      <c r="M66" s="85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67"/>
      <c r="B67" s="67"/>
      <c r="C67" s="67"/>
      <c r="D67" s="67"/>
      <c r="E67" s="84"/>
      <c r="F67" s="84"/>
      <c r="G67" s="84"/>
      <c r="H67" s="84"/>
      <c r="I67" s="84"/>
      <c r="J67" s="85"/>
      <c r="K67" s="85"/>
      <c r="L67" s="85"/>
      <c r="M67" s="85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67"/>
      <c r="B68" s="67"/>
      <c r="C68" s="67"/>
      <c r="D68" s="67"/>
      <c r="E68" s="84"/>
      <c r="F68" s="84"/>
      <c r="G68" s="84"/>
      <c r="H68" s="84"/>
      <c r="I68" s="84"/>
      <c r="J68" s="85"/>
      <c r="K68" s="85"/>
      <c r="L68" s="85"/>
      <c r="M68" s="85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67"/>
      <c r="B69" s="67"/>
      <c r="C69" s="67"/>
      <c r="D69" s="67"/>
      <c r="E69" s="84"/>
      <c r="F69" s="84"/>
      <c r="G69" s="84"/>
      <c r="H69" s="84"/>
      <c r="I69" s="84"/>
      <c r="J69" s="85"/>
      <c r="K69" s="85"/>
      <c r="L69" s="85"/>
      <c r="M69" s="85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67"/>
      <c r="B70" s="67"/>
      <c r="C70" s="67"/>
      <c r="D70" s="67"/>
      <c r="E70" s="84"/>
      <c r="F70" s="84"/>
      <c r="G70" s="84"/>
      <c r="H70" s="84"/>
      <c r="I70" s="84"/>
      <c r="J70" s="85"/>
      <c r="K70" s="85"/>
      <c r="L70" s="85"/>
      <c r="M70" s="85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86"/>
      <c r="F71" s="86"/>
      <c r="G71" s="86"/>
      <c r="H71" s="86"/>
      <c r="I71" s="86"/>
      <c r="J71" s="87"/>
      <c r="K71" s="87"/>
      <c r="L71" s="87"/>
      <c r="M71" s="87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86"/>
      <c r="F72" s="86"/>
      <c r="G72" s="86"/>
      <c r="H72" s="86"/>
      <c r="I72" s="86"/>
      <c r="J72" s="87"/>
      <c r="K72" s="87"/>
      <c r="L72" s="87"/>
      <c r="M72" s="87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86"/>
      <c r="F73" s="86"/>
      <c r="G73" s="86"/>
      <c r="H73" s="86"/>
      <c r="I73" s="86"/>
      <c r="J73" s="87"/>
      <c r="K73" s="87"/>
      <c r="L73" s="87"/>
      <c r="M73" s="87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86"/>
      <c r="F74" s="86"/>
      <c r="G74" s="86"/>
      <c r="H74" s="86"/>
      <c r="I74" s="86"/>
      <c r="J74" s="87"/>
      <c r="K74" s="87"/>
      <c r="L74" s="87"/>
      <c r="M74" s="87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86"/>
      <c r="F75" s="86"/>
      <c r="G75" s="86"/>
      <c r="H75" s="86"/>
      <c r="I75" s="86"/>
      <c r="J75" s="87"/>
      <c r="K75" s="87"/>
      <c r="L75" s="87"/>
      <c r="M75" s="87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86"/>
      <c r="F76" s="86"/>
      <c r="G76" s="86"/>
      <c r="H76" s="86"/>
      <c r="I76" s="86"/>
      <c r="J76" s="87"/>
      <c r="K76" s="87"/>
      <c r="L76" s="87"/>
      <c r="M76" s="87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86"/>
      <c r="F77" s="86"/>
      <c r="G77" s="86"/>
      <c r="H77" s="86"/>
      <c r="I77" s="86"/>
      <c r="J77" s="87"/>
      <c r="K77" s="87"/>
      <c r="L77" s="87"/>
      <c r="M77" s="87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86"/>
      <c r="F78" s="86"/>
      <c r="G78" s="86"/>
      <c r="H78" s="86"/>
      <c r="I78" s="86"/>
      <c r="J78" s="87"/>
      <c r="K78" s="87"/>
      <c r="L78" s="87"/>
      <c r="M78" s="87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86"/>
      <c r="F79" s="86"/>
      <c r="G79" s="86"/>
      <c r="H79" s="86"/>
      <c r="I79" s="86"/>
      <c r="J79" s="87"/>
      <c r="K79" s="87"/>
      <c r="L79" s="87"/>
      <c r="M79" s="87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86"/>
      <c r="F80" s="86"/>
      <c r="G80" s="86"/>
      <c r="H80" s="86"/>
      <c r="I80" s="86"/>
      <c r="J80" s="87"/>
      <c r="K80" s="87"/>
      <c r="L80" s="87"/>
      <c r="M80" s="87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0">
    <mergeCell ref="B62:I62"/>
    <mergeCell ref="B29:I29"/>
    <mergeCell ref="B30:M30"/>
    <mergeCell ref="B40:I40"/>
    <mergeCell ref="B41:M41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98"/>
  <sheetViews>
    <sheetView tabSelected="1" view="pageBreakPreview" topLeftCell="A68" zoomScale="120" zoomScaleNormal="120" zoomScaleSheetLayoutView="120" workbookViewId="0">
      <selection activeCell="D98" sqref="D98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8" t="s">
        <v>121</v>
      </c>
      <c r="B3" s="49"/>
      <c r="C3" s="49"/>
      <c r="D3" s="50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8" t="s">
        <v>126</v>
      </c>
      <c r="B16" s="49"/>
      <c r="C16" s="49"/>
      <c r="D16" s="50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8" t="s">
        <v>127</v>
      </c>
      <c r="B29" s="49"/>
      <c r="C29" s="49"/>
      <c r="D29" s="50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8" t="s">
        <v>131</v>
      </c>
      <c r="B42" s="49"/>
      <c r="C42" s="49"/>
      <c r="D42" s="50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ht="20.45" customHeight="1" thickBot="1" x14ac:dyDescent="0.3">
      <c r="A55" s="44" t="s">
        <v>105</v>
      </c>
      <c r="B55" s="44"/>
      <c r="C55" s="44"/>
      <c r="D55" s="44"/>
    </row>
    <row r="56" spans="1:1021 1025:2045 2049:3069 3073:4093 4097:5117 5121:6141 6145:7165 7169:8189 8193:9213 9217:10237 10241:11261 11265:12285 12289:13309 13313:14333 14337:15357 15361:16349" ht="43.15" customHeight="1" thickBot="1" x14ac:dyDescent="0.3">
      <c r="A56" s="6" t="s">
        <v>90</v>
      </c>
      <c r="B56" s="7" t="s">
        <v>115</v>
      </c>
      <c r="C56" s="7" t="s">
        <v>106</v>
      </c>
      <c r="D56" s="7" t="s">
        <v>107</v>
      </c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45" t="s">
        <v>121</v>
      </c>
      <c r="B57" s="46"/>
      <c r="C57" s="46"/>
      <c r="D57" s="47"/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108</v>
      </c>
      <c r="B58" s="9">
        <v>164.49</v>
      </c>
      <c r="C58" s="9">
        <v>3.1716495923060961</v>
      </c>
      <c r="D58" s="9">
        <v>16.244611434359626</v>
      </c>
    </row>
    <row r="59" spans="1:1021 1025:2045 2049:3069 3073:4093 4097:5117 5121:6141 6145:7165 7169:8189 8193:9213 9217:10237 10241:11261 11265:12285 12289:13309 13313:14333 14337:15357 15361:16349" ht="15.95" customHeight="1" thickBot="1" x14ac:dyDescent="0.3">
      <c r="A59" s="8" t="s">
        <v>109</v>
      </c>
      <c r="B59" s="9">
        <v>175.27</v>
      </c>
      <c r="C59" s="9">
        <v>6.5535898838835323</v>
      </c>
      <c r="D59" s="9">
        <v>18.05078467030377</v>
      </c>
    </row>
    <row r="60" spans="1:1021 1025:2045 2049:3069 3073:4093 4097:5117 5121:6141 6145:7165 7169:8189 8193:9213 9217:10237 10241:11261 11265:12285 12289:13309 13313:14333 14337:15357 15361:16349" ht="15.95" customHeight="1" thickBot="1" x14ac:dyDescent="0.3">
      <c r="A60" s="8" t="s">
        <v>120</v>
      </c>
      <c r="B60" s="10">
        <v>177.28</v>
      </c>
      <c r="C60" s="10">
        <v>1.146802076795808</v>
      </c>
      <c r="D60" s="10">
        <v>17.427303437769098</v>
      </c>
    </row>
    <row r="61" spans="1:1021 1025:2045 2049:3069 3073:4093 4097:5117 5121:6141 6145:7165 7169:8189 8193:9213 9217:10237 10241:11261 11265:12285 12289:13309 13313:14333 14337:15357 15361:16349" ht="13.5" thickBot="1" x14ac:dyDescent="0.3">
      <c r="A61" s="6" t="s">
        <v>125</v>
      </c>
      <c r="B61" s="10">
        <v>185.97</v>
      </c>
      <c r="C61" s="10">
        <v>4.90185018050542</v>
      </c>
      <c r="D61" s="10">
        <v>16.644365461007737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45" t="s">
        <v>126</v>
      </c>
      <c r="B62" s="46"/>
      <c r="C62" s="46"/>
      <c r="D62" s="47"/>
    </row>
    <row r="63" spans="1:1021 1025:2045 2049:3069 3073:4093 4097:5117 5121:6141 6145:7165 7169:8189 8193:9213 9217:10237 10241:11261 11265:12285 12289:13309 13313:14333 14337:15357 15361:16349" ht="13.5" thickBot="1" x14ac:dyDescent="0.3">
      <c r="A63" s="8" t="s">
        <v>108</v>
      </c>
      <c r="B63" s="9">
        <v>214.22</v>
      </c>
      <c r="C63" s="9">
        <v>15.19062214335645</v>
      </c>
      <c r="D63" s="9">
        <v>30.232840902182488</v>
      </c>
    </row>
    <row r="64" spans="1:1021 1025:2045 2049:3069 3073:4093 4097:5117 5121:6141 6145:7165 7169:8189 8193:9213 9217:10237 10241:11261 11265:12285 12289:13309 13313:14333 14337:15357 15361:16349" ht="13.5" thickBot="1" x14ac:dyDescent="0.3">
      <c r="A64" s="8" t="s">
        <v>109</v>
      </c>
      <c r="B64" s="9">
        <v>221.39</v>
      </c>
      <c r="C64" s="9">
        <v>3.3470264214358991</v>
      </c>
      <c r="D64" s="9">
        <v>26.313687453642927</v>
      </c>
    </row>
    <row r="65" spans="1:7" ht="14.25" customHeight="1" thickBot="1" x14ac:dyDescent="0.3">
      <c r="A65" s="8" t="s">
        <v>120</v>
      </c>
      <c r="B65" s="9">
        <v>239.15</v>
      </c>
      <c r="C65" s="9">
        <v>8.0220425493473044</v>
      </c>
      <c r="D65" s="9">
        <v>34.899593862815891</v>
      </c>
    </row>
    <row r="66" spans="1:7" ht="15" customHeight="1" thickBot="1" x14ac:dyDescent="0.3">
      <c r="A66" s="6" t="s">
        <v>125</v>
      </c>
      <c r="B66" s="10">
        <v>260.18</v>
      </c>
      <c r="C66" s="10">
        <v>8.7936441563872165</v>
      </c>
      <c r="D66" s="10">
        <v>39.904285637468405</v>
      </c>
    </row>
    <row r="67" spans="1:7" ht="15" customHeight="1" thickBot="1" x14ac:dyDescent="0.3">
      <c r="A67" s="48" t="s">
        <v>127</v>
      </c>
      <c r="B67" s="49"/>
      <c r="C67" s="49"/>
      <c r="D67" s="50"/>
      <c r="E67" s="33"/>
      <c r="F67" s="33"/>
      <c r="G67" s="33"/>
    </row>
    <row r="68" spans="1:7" ht="15" customHeight="1" thickBot="1" x14ac:dyDescent="0.3">
      <c r="A68" s="8" t="s">
        <v>108</v>
      </c>
      <c r="B68" s="10">
        <v>277.94</v>
      </c>
      <c r="C68" s="10">
        <v>6.8260435083403763</v>
      </c>
      <c r="D68" s="10">
        <v>29.745121837363456</v>
      </c>
    </row>
    <row r="69" spans="1:7" ht="15" customHeight="1" thickBot="1" x14ac:dyDescent="0.3">
      <c r="A69" s="8" t="s">
        <v>128</v>
      </c>
      <c r="B69" s="10">
        <v>295.24666666666667</v>
      </c>
      <c r="C69" s="10">
        <v>6.2267635700750787</v>
      </c>
      <c r="D69" s="10">
        <v>33.360434828432489</v>
      </c>
    </row>
    <row r="70" spans="1:7" ht="13.5" customHeight="1" thickBot="1" x14ac:dyDescent="0.3">
      <c r="A70" s="29" t="s">
        <v>129</v>
      </c>
      <c r="B70" s="30">
        <v>312.48</v>
      </c>
      <c r="C70" s="30">
        <v>5.8369273150134404</v>
      </c>
      <c r="D70" s="30">
        <v>30.662763955676354</v>
      </c>
      <c r="E70" s="33"/>
      <c r="F70" s="33"/>
      <c r="G70" s="33"/>
    </row>
    <row r="71" spans="1:7" ht="13.5" customHeight="1" thickBot="1" x14ac:dyDescent="0.3">
      <c r="A71" s="31" t="s">
        <v>130</v>
      </c>
      <c r="B71" s="30">
        <v>306.61666666666667</v>
      </c>
      <c r="C71" s="30">
        <v>-1.8763867554190199</v>
      </c>
      <c r="D71" s="30">
        <v>17.847900171676017</v>
      </c>
    </row>
    <row r="72" spans="1:7" ht="13.5" customHeight="1" thickBot="1" x14ac:dyDescent="0.3">
      <c r="A72" s="48" t="s">
        <v>131</v>
      </c>
      <c r="B72" s="49"/>
      <c r="C72" s="49"/>
      <c r="D72" s="50"/>
    </row>
    <row r="73" spans="1:7" ht="13.5" customHeight="1" thickBot="1" x14ac:dyDescent="0.3">
      <c r="A73" s="38" t="s">
        <v>108</v>
      </c>
      <c r="B73" s="34">
        <f>AVERAGE(B43:B45)</f>
        <v>310.92666666666668</v>
      </c>
      <c r="C73" s="35">
        <f>B73/B71*100-100</f>
        <v>1.4056639669511384</v>
      </c>
      <c r="D73" s="35">
        <f>B73/B68*100-100</f>
        <v>11.868268930944325</v>
      </c>
    </row>
    <row r="74" spans="1:7" ht="15" customHeight="1" thickBot="1" x14ac:dyDescent="0.3">
      <c r="A74" s="8" t="s">
        <v>128</v>
      </c>
      <c r="B74" s="39">
        <f>AVERAGE(B46:B48)</f>
        <v>315.93666666666667</v>
      </c>
      <c r="C74" s="40">
        <f>B74/B73*100-100</f>
        <v>1.6113124209352634</v>
      </c>
      <c r="D74" s="41">
        <f>B74/B69*100-100</f>
        <v>7.0076997764580966</v>
      </c>
    </row>
    <row r="75" spans="1:7" ht="13.5" thickBot="1" x14ac:dyDescent="0.3">
      <c r="A75" s="8" t="s">
        <v>129</v>
      </c>
      <c r="B75" s="39">
        <f>AVERAGE(B49:B51)</f>
        <v>310.56</v>
      </c>
      <c r="C75" s="40">
        <f>B75/B74*100-100</f>
        <v>-1.701817874890537</v>
      </c>
      <c r="D75" s="41">
        <f>B75/B70*100-100</f>
        <v>-0.61443932411674496</v>
      </c>
      <c r="F75" s="37"/>
      <c r="G75" s="37"/>
    </row>
    <row r="76" spans="1:7" ht="13.5" thickBot="1" x14ac:dyDescent="0.3">
      <c r="A76" s="31" t="s">
        <v>130</v>
      </c>
      <c r="B76" s="39">
        <f>AVERAGE(B52:B54)</f>
        <v>300.32</v>
      </c>
      <c r="C76" s="40">
        <f>B76/B75*100-100</f>
        <v>-3.2972694487377652</v>
      </c>
      <c r="D76" s="41">
        <f>B76/B71*100-100</f>
        <v>-2.0535956949502747</v>
      </c>
      <c r="F76" s="37"/>
      <c r="G76" s="37"/>
    </row>
    <row r="77" spans="1:7" ht="12.75" customHeight="1" thickBot="1" x14ac:dyDescent="0.3">
      <c r="A77" s="36" t="s">
        <v>110</v>
      </c>
      <c r="B77" s="36"/>
      <c r="C77" s="36"/>
      <c r="D77" s="36"/>
    </row>
    <row r="78" spans="1:7" ht="42" customHeight="1" thickBot="1" x14ac:dyDescent="0.3">
      <c r="A78" s="11" t="s">
        <v>90</v>
      </c>
      <c r="B78" s="12" t="s">
        <v>115</v>
      </c>
      <c r="C78" s="12" t="s">
        <v>111</v>
      </c>
      <c r="D78" s="13" t="s">
        <v>112</v>
      </c>
    </row>
    <row r="79" spans="1:7" ht="15.95" customHeight="1" thickBot="1" x14ac:dyDescent="0.3">
      <c r="A79" s="45" t="s">
        <v>126</v>
      </c>
      <c r="B79" s="46"/>
      <c r="C79" s="46"/>
      <c r="D79" s="47"/>
    </row>
    <row r="80" spans="1:7" ht="17.25" customHeight="1" thickBot="1" x14ac:dyDescent="0.3">
      <c r="A80" s="18" t="s">
        <v>113</v>
      </c>
      <c r="B80" s="19">
        <v>217.81</v>
      </c>
      <c r="C80" s="20">
        <v>19.926219579341492</v>
      </c>
      <c r="D80" s="20">
        <v>28.214033435366161</v>
      </c>
    </row>
    <row r="81" spans="1:6" ht="14.25" customHeight="1" thickBot="1" x14ac:dyDescent="0.3">
      <c r="A81" s="15" t="s">
        <v>114</v>
      </c>
      <c r="B81" s="16">
        <v>249.67</v>
      </c>
      <c r="C81" s="17">
        <v>14.62742757449152</v>
      </c>
      <c r="D81" s="17">
        <v>37.468340491135308</v>
      </c>
      <c r="F81" s="33"/>
    </row>
    <row r="82" spans="1:6" ht="20.25" customHeight="1" thickBot="1" x14ac:dyDescent="0.3">
      <c r="A82" s="45" t="s">
        <v>127</v>
      </c>
      <c r="B82" s="46"/>
      <c r="C82" s="46"/>
      <c r="D82" s="47"/>
    </row>
    <row r="83" spans="1:6" ht="15" customHeight="1" thickBot="1" x14ac:dyDescent="0.3">
      <c r="A83" s="18" t="s">
        <v>113</v>
      </c>
      <c r="B83" s="25">
        <v>286.59499999999997</v>
      </c>
      <c r="C83" s="17">
        <v>14.789522169263421</v>
      </c>
      <c r="D83" s="17">
        <v>31.580276387677316</v>
      </c>
    </row>
    <row r="84" spans="1:6" ht="11.25" customHeight="1" thickBot="1" x14ac:dyDescent="0.3">
      <c r="A84" s="18" t="s">
        <v>114</v>
      </c>
      <c r="B84" s="25">
        <v>309.54666666666662</v>
      </c>
      <c r="C84" s="25">
        <v>8.0083974481992612</v>
      </c>
      <c r="D84" s="25">
        <v>23.982323333466837</v>
      </c>
    </row>
    <row r="85" spans="1:6" ht="16.5" customHeight="1" thickBot="1" x14ac:dyDescent="0.3">
      <c r="A85" s="45" t="s">
        <v>131</v>
      </c>
      <c r="B85" s="46"/>
      <c r="C85" s="46"/>
      <c r="D85" s="47"/>
    </row>
    <row r="86" spans="1:6" ht="13.5" thickBot="1" x14ac:dyDescent="0.3">
      <c r="A86" s="18" t="s">
        <v>113</v>
      </c>
      <c r="B86" s="25">
        <f>AVERAGE(B43:B48)</f>
        <v>313.43166666666667</v>
      </c>
      <c r="C86" s="17">
        <f>B86/B84*100-100</f>
        <v>1.2550611647140073</v>
      </c>
      <c r="D86" s="17">
        <f>B86/B83*100-100</f>
        <v>9.3639688992015522</v>
      </c>
    </row>
    <row r="87" spans="1:6" ht="13.5" thickBot="1" x14ac:dyDescent="0.3">
      <c r="A87" s="18" t="s">
        <v>114</v>
      </c>
      <c r="B87" s="25">
        <f>AVERAGE(B49:B54)</f>
        <v>305.44</v>
      </c>
      <c r="C87" s="17">
        <f>B87/B86*100-100</f>
        <v>-2.5497317331263076</v>
      </c>
      <c r="D87" s="17">
        <f>B87/B84*100-100</f>
        <v>-1.3266712611991665</v>
      </c>
    </row>
    <row r="88" spans="1:6" ht="15.75" x14ac:dyDescent="0.25">
      <c r="A88" s="14"/>
      <c r="B88" s="4"/>
      <c r="C88" s="43" t="s">
        <v>122</v>
      </c>
      <c r="D88" s="43"/>
    </row>
    <row r="89" spans="1:6" ht="18.75" x14ac:dyDescent="0.25">
      <c r="A89" s="21"/>
      <c r="B89" s="21"/>
      <c r="C89" s="43" t="s">
        <v>1</v>
      </c>
      <c r="D89" s="43"/>
    </row>
    <row r="90" spans="1:6" ht="15.75" x14ac:dyDescent="0.25">
      <c r="A90" s="42" t="s">
        <v>143</v>
      </c>
      <c r="B90" s="4"/>
      <c r="C90" s="43" t="s">
        <v>142</v>
      </c>
      <c r="D90" s="43"/>
    </row>
    <row r="94" spans="1:6" x14ac:dyDescent="0.25">
      <c r="A94" s="24"/>
    </row>
    <row r="98" spans="1:4" s="23" customFormat="1" ht="15" x14ac:dyDescent="0.25">
      <c r="A98" s="22"/>
      <c r="B98" s="1"/>
      <c r="C98" s="1"/>
      <c r="D98" s="1"/>
    </row>
  </sheetData>
  <mergeCells count="15">
    <mergeCell ref="A3:D3"/>
    <mergeCell ref="A16:D16"/>
    <mergeCell ref="C88:D88"/>
    <mergeCell ref="C89:D89"/>
    <mergeCell ref="A29:D29"/>
    <mergeCell ref="A42:D42"/>
    <mergeCell ref="A72:D72"/>
    <mergeCell ref="C90:D90"/>
    <mergeCell ref="A55:D55"/>
    <mergeCell ref="A79:D79"/>
    <mergeCell ref="A62:D62"/>
    <mergeCell ref="A82:D82"/>
    <mergeCell ref="A57:D57"/>
    <mergeCell ref="A67:D67"/>
    <mergeCell ref="A85:D8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3:B76 B86: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2025-04-24T22:42:25Z</cp:lastPrinted>
  <dcterms:created xsi:type="dcterms:W3CDTF">2019-08-26T06:34:44Z</dcterms:created>
  <dcterms:modified xsi:type="dcterms:W3CDTF">2025-04-24T22:42:51Z</dcterms:modified>
</cp:coreProperties>
</file>