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10. October 2025\09.10.2025\"/>
    </mc:Choice>
  </mc:AlternateContent>
  <xr:revisionPtr revIDLastSave="0" documentId="13_ncr:1_{FB2682D8-C2C2-41F2-9C4B-D94D2265A89B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4" i="2" l="1"/>
  <c r="M62" i="2"/>
  <c r="L62" i="2"/>
  <c r="K62" i="2"/>
  <c r="J62" i="2"/>
  <c r="M36" i="2"/>
  <c r="L36" i="2"/>
  <c r="K36" i="2"/>
  <c r="J36" i="2"/>
  <c r="M28" i="2"/>
  <c r="M64" i="2" s="1"/>
  <c r="L28" i="2"/>
  <c r="K28" i="2"/>
  <c r="K64" i="2" s="1"/>
  <c r="J28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82" i="3"/>
  <c r="C82" i="3"/>
  <c r="B82" i="3"/>
  <c r="B93" i="3"/>
  <c r="B80" i="3"/>
  <c r="D80" i="3" s="1"/>
  <c r="D54" i="3"/>
  <c r="C54" i="3"/>
  <c r="D53" i="3"/>
  <c r="C53" i="3"/>
  <c r="D93" i="3" l="1"/>
  <c r="B79" i="3"/>
  <c r="D79" i="3" s="1"/>
  <c r="B92" i="3"/>
  <c r="D92" i="3" s="1"/>
  <c r="B78" i="3"/>
  <c r="D78" i="3" s="1"/>
  <c r="B77" i="3"/>
  <c r="C77" i="3" s="1"/>
  <c r="C93" i="3" l="1"/>
  <c r="C80" i="3"/>
  <c r="C79" i="3"/>
  <c r="C92" i="3"/>
  <c r="D77" i="3"/>
  <c r="C78" i="3"/>
</calcChain>
</file>

<file path=xl/sharedStrings.xml><?xml version="1.0" encoding="utf-8"?>
<sst xmlns="http://schemas.openxmlformats.org/spreadsheetml/2006/main" count="264" uniqueCount="157">
  <si>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</si>
  <si>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</si>
  <si>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</si>
  <si>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</si>
  <si>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</si>
  <si>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</si>
  <si>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</si>
  <si>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</si>
  <si>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</si>
  <si>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</si>
  <si>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</si>
  <si>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</si>
  <si>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</si>
  <si>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</si>
  <si>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</si>
  <si>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</si>
  <si>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</si>
  <si>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</si>
  <si>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</si>
  <si>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</si>
  <si>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</si>
  <si>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</si>
  <si>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</si>
  <si>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</si>
  <si>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</si>
  <si>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</si>
  <si>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</si>
  <si>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</si>
  <si>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</si>
  <si>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</si>
  <si>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</si>
  <si>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</si>
  <si>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</si>
  <si>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</si>
  <si>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</si>
  <si>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</si>
  <si>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</si>
  <si>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</si>
  <si>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</si>
  <si>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</si>
  <si>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</si>
  <si>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</si>
  <si>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</si>
  <si>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</si>
  <si>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</si>
  <si>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</si>
  <si>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</si>
  <si>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</si>
  <si>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</si>
  <si>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</si>
  <si>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</si>
  <si>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</si>
  <si>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</si>
  <si>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</si>
  <si>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</si>
  <si>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</si>
  <si>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</si>
  <si>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</si>
  <si>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</si>
  <si>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</si>
  <si>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</si>
  <si>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</si>
  <si>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</si>
  <si>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</si>
  <si>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</si>
  <si>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</si>
  <si>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</si>
  <si>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</si>
  <si>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</si>
  <si>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</si>
  <si>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</si>
  <si>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</si>
  <si>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</si>
  <si>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</si>
  <si>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</si>
  <si>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</si>
  <si>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</si>
  <si>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</si>
  <si>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</si>
  <si>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</si>
  <si>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</si>
  <si>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</si>
  <si>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</si>
  <si>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</si>
  <si>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</si>
  <si>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</si>
  <si>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</si>
  <si>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</si>
  <si>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</si>
  <si>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</si>
  <si>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</si>
  <si>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</si>
  <si>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</si>
  <si>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</si>
  <si>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</si>
  <si>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</si>
  <si>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</si>
  <si>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</si>
  <si>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</si>
  <si>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</si>
  <si>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</si>
  <si>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</si>
  <si>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</si>
  <si>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</si>
  <si>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</si>
  <si>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</si>
  <si>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</si>
  <si>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</si>
  <si>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</si>
  <si>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</si>
  <si>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</si>
  <si>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</si>
  <si>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</si>
  <si>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</si>
  <si>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</si>
  <si>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</si>
  <si>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</si>
  <si>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</si>
  <si>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</si>
  <si>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</si>
  <si>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</si>
  <si>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</si>
  <si>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</si>
  <si>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</si>
  <si>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</si>
  <si>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</si>
  <si>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</si>
  <si>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</si>
  <si>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</si>
  <si>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</si>
  <si>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</si>
  <si>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</si>
  <si>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07-08-2025</t>
  </si>
  <si>
    <t>13-08-2025</t>
  </si>
  <si>
    <t>21-08-2025</t>
  </si>
  <si>
    <t>28-08-2025</t>
  </si>
  <si>
    <t>2025-26</t>
  </si>
  <si>
    <t>04-09-2025</t>
  </si>
  <si>
    <t>11-09-2025</t>
  </si>
  <si>
    <t>18-09-2025</t>
  </si>
  <si>
    <t>25-09-2025</t>
  </si>
  <si>
    <t>02-10-2025</t>
  </si>
  <si>
    <t>Gas Charges for Q1</t>
  </si>
  <si>
    <t>Dated: 09.10.2025</t>
  </si>
  <si>
    <t>U.O.NO.PBS.PS.SPI-1516(01)/2019-57</t>
  </si>
  <si>
    <t>Subject:   Sensitive Price Indicator (SPI) for the week ended on 09-10-2025.</t>
  </si>
  <si>
    <t>For the week ended on October 09, 2025, the SPI and percentage changes by</t>
  </si>
  <si>
    <t>SPI for week ended on
09-10-2025     02-10-25     10-10-24</t>
  </si>
  <si>
    <t>% change over
02-10-25     10-10-24</t>
  </si>
  <si>
    <t>09-10-2025</t>
  </si>
  <si>
    <t>The comparative changes in prices i.e. increase, decrease and unchanged for the week ended on 09-10-2025 over</t>
  </si>
  <si>
    <t>previous and corresponding weeks ended on 02-10-2025 and 10-10-2024 repectively are as follows:</t>
  </si>
  <si>
    <t>Prices in Rs.
on
09.10.25 02.10.25 10.10.24</t>
  </si>
  <si>
    <t>%change                col. 3 over                  02.10.25 10.10.24</t>
  </si>
  <si>
    <t>i.    Average prices of the following 21 items registered INCREASE.</t>
  </si>
  <si>
    <t>ii.    Average prices of the following 6 items registered DECREASE.</t>
  </si>
  <si>
    <t>iii.    Average prices of the following 24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</si>
</sst>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" xfId="0" applyNumberFormat="1" applyFont="1" applyFill="1" applyBorder="1" applyAlignment="1">
      <alignment horizontal="center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166" fontId="6" fillId="0" borderId="18" xfId="0" applyNumberFormat="1" applyFont="1" applyFill="1" applyBorder="1" applyAlignment="1" applyProtection="1">
      <alignment horizontal="center" vertical="center"/>
    </xf>
    <xf numFmtId="166" fontId="6" fillId="0" borderId="19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P24" sqref="P24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8" t="s">
        <v>116</v>
      </c>
      <c r="B1" s="59"/>
      <c r="C1" s="59"/>
      <c r="D1" s="59"/>
      <c r="E1" s="59"/>
      <c r="F1" s="59"/>
      <c r="G1" s="59"/>
      <c r="H1" s="59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</row>
    <row r="2" spans="1:25" hidden="1" x14ac:dyDescent="0.25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</row>
    <row r="3" spans="1:25" ht="15.75" x14ac:dyDescent="0.25">
      <c r="A3" s="61" t="s">
        <v>0</v>
      </c>
      <c r="B3" s="62"/>
      <c r="C3" s="62"/>
      <c r="D3" s="62"/>
      <c r="E3" s="62"/>
      <c r="F3" s="62"/>
      <c r="G3" s="62"/>
      <c r="H3" s="62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</row>
    <row r="4" spans="1:25" hidden="1" x14ac:dyDescent="0.25">
      <c r="A4" s="63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</row>
    <row r="5" spans="1:25" x14ac:dyDescent="0.25">
      <c r="A5" s="64"/>
      <c r="B5" s="62"/>
      <c r="C5" s="62"/>
      <c r="D5" s="62"/>
      <c r="E5" s="62"/>
      <c r="F5" s="62"/>
      <c r="G5" s="62"/>
      <c r="H5" s="62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</row>
    <row r="6" spans="1:25" hidden="1" x14ac:dyDescent="0.25">
      <c r="A6" s="63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</row>
    <row r="7" spans="1:25" ht="18" x14ac:dyDescent="0.25">
      <c r="A7" s="65" t="s">
        <v>1</v>
      </c>
      <c r="B7" s="66"/>
      <c r="C7" s="66"/>
      <c r="D7" s="66"/>
      <c r="E7" s="66"/>
      <c r="F7" s="66"/>
      <c r="G7" s="66"/>
      <c r="H7" s="66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</row>
    <row r="8" spans="1:25" ht="30" customHeight="1" x14ac:dyDescent="0.25">
      <c r="A8" s="67"/>
      <c r="B8" s="67"/>
      <c r="C8" s="67"/>
      <c r="D8" s="67"/>
      <c r="E8" s="67"/>
      <c r="F8" s="67"/>
      <c r="G8" s="67"/>
      <c r="H8" s="67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</row>
    <row r="9" spans="1:25" x14ac:dyDescent="0.25">
      <c r="A9" s="67" t="s">
        <v>145</v>
      </c>
      <c r="B9" s="67"/>
      <c r="C9" s="67"/>
      <c r="D9" s="67"/>
      <c r="E9" s="67"/>
      <c r="F9" s="67"/>
      <c r="G9" s="67"/>
      <c r="H9" s="67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</row>
    <row r="10" spans="1:25" x14ac:dyDescent="0.25">
      <c r="A10" s="67"/>
      <c r="B10" s="67"/>
      <c r="C10" s="67"/>
      <c r="D10" s="67"/>
      <c r="E10" s="67"/>
      <c r="F10" s="67"/>
      <c r="G10" s="67"/>
      <c r="H10" s="67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</row>
    <row r="11" spans="1:25" hidden="1" x14ac:dyDescent="0.25">
      <c r="A11" s="67"/>
      <c r="B11" s="67"/>
      <c r="C11" s="67"/>
      <c r="D11" s="67"/>
      <c r="E11" s="67"/>
      <c r="F11" s="67"/>
      <c r="G11" s="67"/>
      <c r="H11" s="67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</row>
    <row r="12" spans="1:25" x14ac:dyDescent="0.25">
      <c r="A12" s="67"/>
      <c r="B12" s="67" t="s">
        <v>2</v>
      </c>
      <c r="C12" s="67"/>
      <c r="D12" s="67"/>
      <c r="E12" s="67"/>
      <c r="F12" s="67"/>
      <c r="G12" s="67"/>
      <c r="H12" s="67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</row>
    <row r="13" spans="1:25" x14ac:dyDescent="0.25">
      <c r="A13" s="67" t="s">
        <v>3</v>
      </c>
      <c r="B13" s="67"/>
      <c r="C13" s="67"/>
      <c r="D13" s="67"/>
      <c r="E13" s="67"/>
      <c r="F13" s="67"/>
      <c r="G13" s="67"/>
      <c r="H13" s="67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</row>
    <row r="14" spans="1:25" x14ac:dyDescent="0.25">
      <c r="A14" s="67"/>
      <c r="B14" s="67"/>
      <c r="C14" s="67"/>
      <c r="D14" s="67"/>
      <c r="E14" s="67"/>
      <c r="F14" s="67"/>
      <c r="G14" s="67"/>
      <c r="H14" s="67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</row>
    <row r="15" spans="1:25" hidden="1" x14ac:dyDescent="0.25">
      <c r="A15" s="67"/>
      <c r="B15" s="67"/>
      <c r="C15" s="67"/>
      <c r="D15" s="67"/>
      <c r="E15" s="67"/>
      <c r="F15" s="67"/>
      <c r="G15" s="67"/>
      <c r="H15" s="67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</row>
    <row r="16" spans="1:25" x14ac:dyDescent="0.25">
      <c r="A16" s="68" t="s">
        <v>4</v>
      </c>
      <c r="B16" s="67" t="s">
        <v>146</v>
      </c>
      <c r="C16" s="67"/>
      <c r="D16" s="67"/>
      <c r="E16" s="67"/>
      <c r="F16" s="67"/>
      <c r="G16" s="67"/>
      <c r="H16" s="67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</row>
    <row r="17" spans="1:25" x14ac:dyDescent="0.25">
      <c r="A17" s="68" t="s">
        <v>5</v>
      </c>
      <c r="B17" s="67"/>
      <c r="C17" s="67"/>
      <c r="D17" s="67"/>
      <c r="E17" s="67"/>
      <c r="F17" s="67"/>
      <c r="G17" s="67"/>
      <c r="H17" s="67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</row>
    <row r="18" spans="1:25" ht="9.9499999999999993" customHeight="1" x14ac:dyDescent="0.25">
      <c r="A18" s="68"/>
      <c r="B18" s="67"/>
      <c r="C18" s="67"/>
      <c r="D18" s="67"/>
      <c r="E18" s="67"/>
      <c r="F18" s="67"/>
      <c r="G18" s="67"/>
      <c r="H18" s="67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</row>
    <row r="19" spans="1:25" x14ac:dyDescent="0.25">
      <c r="A19" s="68"/>
      <c r="B19" s="69" t="s">
        <v>6</v>
      </c>
      <c r="C19" s="69"/>
      <c r="D19" s="69"/>
      <c r="E19" s="69"/>
      <c r="F19" s="69"/>
      <c r="G19" s="69"/>
      <c r="H19" s="69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</row>
    <row r="20" spans="1:25" ht="30" customHeight="1" x14ac:dyDescent="0.25">
      <c r="A20" s="68"/>
      <c r="B20" s="70" t="s">
        <v>117</v>
      </c>
      <c r="C20" s="70"/>
      <c r="D20" s="70" t="s">
        <v>147</v>
      </c>
      <c r="E20" s="70"/>
      <c r="F20" s="70"/>
      <c r="G20" s="70" t="s">
        <v>148</v>
      </c>
      <c r="H20" s="7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</row>
    <row r="21" spans="1:25" ht="26.25" customHeight="1" x14ac:dyDescent="0.25">
      <c r="A21" s="71"/>
      <c r="B21" s="72" t="s">
        <v>7</v>
      </c>
      <c r="C21" s="72"/>
      <c r="D21" s="73">
        <v>325.88</v>
      </c>
      <c r="E21" s="73">
        <v>325.43</v>
      </c>
      <c r="F21" s="73">
        <v>312.91000000000003</v>
      </c>
      <c r="G21" s="73">
        <f t="shared" ref="G21:G26" si="0">D21/E21*100-100</f>
        <v>0.13827858525642966</v>
      </c>
      <c r="H21" s="73">
        <f t="shared" ref="H21:H26" si="1">D21/F21*100-100</f>
        <v>4.14496181010513</v>
      </c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</row>
    <row r="22" spans="1:25" ht="26.25" customHeight="1" x14ac:dyDescent="0.25">
      <c r="A22" s="71"/>
      <c r="B22" s="72" t="s">
        <v>8</v>
      </c>
      <c r="C22" s="72"/>
      <c r="D22" s="73">
        <v>323.89</v>
      </c>
      <c r="E22" s="73">
        <v>323.35000000000002</v>
      </c>
      <c r="F22" s="73">
        <v>310.5</v>
      </c>
      <c r="G22" s="73">
        <f t="shared" si="0"/>
        <v>0.16700170094323141</v>
      </c>
      <c r="H22" s="73">
        <f t="shared" si="1"/>
        <v>4.3123993558776164</v>
      </c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</row>
    <row r="23" spans="1:25" ht="26.25" customHeight="1" x14ac:dyDescent="0.25">
      <c r="A23" s="71"/>
      <c r="B23" s="72" t="s">
        <v>9</v>
      </c>
      <c r="C23" s="72"/>
      <c r="D23" s="73">
        <v>346.76</v>
      </c>
      <c r="E23" s="73">
        <v>346.12</v>
      </c>
      <c r="F23" s="73">
        <v>329.92</v>
      </c>
      <c r="G23" s="73">
        <f t="shared" si="0"/>
        <v>0.18490696868138912</v>
      </c>
      <c r="H23" s="73">
        <f t="shared" si="1"/>
        <v>5.104267701260909</v>
      </c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</row>
    <row r="24" spans="1:25" ht="26.25" customHeight="1" x14ac:dyDescent="0.25">
      <c r="A24" s="71"/>
      <c r="B24" s="72" t="s">
        <v>10</v>
      </c>
      <c r="C24" s="72"/>
      <c r="D24" s="73">
        <v>333.99</v>
      </c>
      <c r="E24" s="73">
        <v>333.31</v>
      </c>
      <c r="F24" s="73">
        <v>317.62</v>
      </c>
      <c r="G24" s="73">
        <f t="shared" si="0"/>
        <v>0.20401428099967234</v>
      </c>
      <c r="H24" s="73">
        <f t="shared" si="1"/>
        <v>5.1539575593476457</v>
      </c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</row>
    <row r="25" spans="1:25" ht="26.25" customHeight="1" x14ac:dyDescent="0.25">
      <c r="A25" s="71"/>
      <c r="B25" s="72" t="s">
        <v>11</v>
      </c>
      <c r="C25" s="72"/>
      <c r="D25" s="73">
        <v>331.11</v>
      </c>
      <c r="E25" s="73">
        <v>330.57</v>
      </c>
      <c r="F25" s="73">
        <v>319.62</v>
      </c>
      <c r="G25" s="73">
        <f t="shared" si="0"/>
        <v>0.16335420637081199</v>
      </c>
      <c r="H25" s="73">
        <f t="shared" si="1"/>
        <v>3.5948939365496528</v>
      </c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</row>
    <row r="26" spans="1:25" ht="26.25" customHeight="1" x14ac:dyDescent="0.25">
      <c r="A26" s="71"/>
      <c r="B26" s="72" t="s">
        <v>12</v>
      </c>
      <c r="C26" s="72"/>
      <c r="D26" s="73">
        <v>332.75</v>
      </c>
      <c r="E26" s="73">
        <v>332.17</v>
      </c>
      <c r="F26" s="73">
        <v>318.91000000000003</v>
      </c>
      <c r="G26" s="73">
        <f t="shared" si="0"/>
        <v>0.17460938675979776</v>
      </c>
      <c r="H26" s="73">
        <f t="shared" si="1"/>
        <v>4.3397823837446197</v>
      </c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</row>
    <row r="27" spans="1:25" x14ac:dyDescent="0.25">
      <c r="A27" s="71"/>
      <c r="B27" s="74"/>
      <c r="C27" s="74"/>
      <c r="D27" s="74"/>
      <c r="E27" s="74"/>
      <c r="F27" s="74"/>
      <c r="G27" s="74"/>
      <c r="H27" s="74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</row>
    <row r="28" spans="1:25" hidden="1" x14ac:dyDescent="0.25">
      <c r="A28" s="71"/>
      <c r="B28" s="74"/>
      <c r="C28" s="74"/>
      <c r="D28" s="74"/>
      <c r="E28" s="74"/>
      <c r="F28" s="74"/>
      <c r="G28" s="74"/>
      <c r="H28" s="74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</row>
    <row r="29" spans="1:25" x14ac:dyDescent="0.25">
      <c r="A29" s="68" t="s">
        <v>13</v>
      </c>
      <c r="B29" s="67" t="s">
        <v>14</v>
      </c>
      <c r="C29" s="67"/>
      <c r="D29" s="67"/>
      <c r="E29" s="67"/>
      <c r="F29" s="67"/>
      <c r="G29" s="67"/>
      <c r="H29" s="67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</row>
    <row r="30" spans="1:25" x14ac:dyDescent="0.25">
      <c r="A30" s="68" t="s">
        <v>15</v>
      </c>
      <c r="B30" s="67"/>
      <c r="C30" s="67"/>
      <c r="D30" s="67"/>
      <c r="E30" s="67"/>
      <c r="F30" s="67"/>
      <c r="G30" s="67"/>
      <c r="H30" s="67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</row>
    <row r="31" spans="1:25" ht="9.9499999999999993" customHeight="1" x14ac:dyDescent="0.25">
      <c r="A31" s="68"/>
      <c r="B31" s="67"/>
      <c r="C31" s="67"/>
      <c r="D31" s="67"/>
      <c r="E31" s="67"/>
      <c r="F31" s="67"/>
      <c r="G31" s="67"/>
      <c r="H31" s="67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</row>
    <row r="32" spans="1:25" x14ac:dyDescent="0.25">
      <c r="A32" s="68"/>
      <c r="B32" s="69" t="s">
        <v>6</v>
      </c>
      <c r="C32" s="69"/>
      <c r="D32" s="69"/>
      <c r="E32" s="69"/>
      <c r="F32" s="69"/>
      <c r="G32" s="69"/>
      <c r="H32" s="69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</row>
    <row r="33" spans="1:25" ht="39" x14ac:dyDescent="0.25">
      <c r="A33" s="68"/>
      <c r="B33" s="75" t="s">
        <v>16</v>
      </c>
      <c r="C33" s="75" t="s">
        <v>118</v>
      </c>
      <c r="D33" s="76" t="s">
        <v>17</v>
      </c>
      <c r="E33" s="76"/>
      <c r="F33" s="75" t="s">
        <v>18</v>
      </c>
      <c r="G33" s="76" t="s">
        <v>17</v>
      </c>
      <c r="H33" s="76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</row>
    <row r="34" spans="1:25" ht="26.25" customHeight="1" x14ac:dyDescent="0.25">
      <c r="A34" s="71"/>
      <c r="B34" s="77" t="s">
        <v>132</v>
      </c>
      <c r="C34" s="73">
        <v>316.97000000000003</v>
      </c>
      <c r="D34" s="73">
        <f>C34/316.01*100-100</f>
        <v>0.30378785481472903</v>
      </c>
      <c r="E34" s="73">
        <f>C34/310.83*100-100</f>
        <v>1.9753563040890754</v>
      </c>
      <c r="F34" s="73">
        <v>328.12</v>
      </c>
      <c r="G34" s="73">
        <f>F34/327.94*100-100</f>
        <v>5.4888089284617081E-2</v>
      </c>
      <c r="H34" s="73">
        <f>F34/322.54*100-100</f>
        <v>1.7300179822657498</v>
      </c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</row>
    <row r="35" spans="1:25" ht="26.25" customHeight="1" x14ac:dyDescent="0.25">
      <c r="A35" s="71"/>
      <c r="B35" s="77" t="s">
        <v>133</v>
      </c>
      <c r="C35" s="73">
        <v>317.94</v>
      </c>
      <c r="D35" s="73">
        <f>C35/316.97*100-100</f>
        <v>0.30602265198598388</v>
      </c>
      <c r="E35" s="73">
        <f>C35/311.04*100-100</f>
        <v>2.2183641975308603</v>
      </c>
      <c r="F35" s="73">
        <v>329.15</v>
      </c>
      <c r="G35" s="73">
        <f>F35/328.12*100-100</f>
        <v>0.31390954528829695</v>
      </c>
      <c r="H35" s="73">
        <f>F35/322.03*100-100</f>
        <v>2.2109741328447683</v>
      </c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</row>
    <row r="36" spans="1:25" ht="26.25" customHeight="1" x14ac:dyDescent="0.25">
      <c r="A36" s="71"/>
      <c r="B36" s="77" t="s">
        <v>134</v>
      </c>
      <c r="C36" s="73">
        <v>318.58999999999997</v>
      </c>
      <c r="D36" s="73">
        <f>C36/317.94*100-100</f>
        <v>0.20444108951373607</v>
      </c>
      <c r="E36" s="73">
        <f>C36/310.29*100-100</f>
        <v>2.6749170131167546</v>
      </c>
      <c r="F36" s="73">
        <v>329.11</v>
      </c>
      <c r="G36" s="73">
        <f>F36/329.15*100-100</f>
        <v>-1.2152514051336993E-2</v>
      </c>
      <c r="H36" s="73">
        <f>F36/321.72*100-100</f>
        <v>2.2970284719632019</v>
      </c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</row>
    <row r="37" spans="1:25" ht="26.25" customHeight="1" x14ac:dyDescent="0.25">
      <c r="A37" s="71"/>
      <c r="B37" s="77" t="s">
        <v>135</v>
      </c>
      <c r="C37" s="73">
        <v>321.27999999999997</v>
      </c>
      <c r="D37" s="73">
        <f>C37/318.59*100-100</f>
        <v>0.84434539690512622</v>
      </c>
      <c r="E37" s="73">
        <f>C37/310.8*100-100</f>
        <v>3.3719433719433596</v>
      </c>
      <c r="F37" s="73">
        <v>331.14</v>
      </c>
      <c r="G37" s="73">
        <f>F37/329.11*100-100</f>
        <v>0.61681504664092301</v>
      </c>
      <c r="H37" s="73">
        <f>F37/319.73*100-100</f>
        <v>3.5686360366559171</v>
      </c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</row>
    <row r="38" spans="1:25" ht="26.25" customHeight="1" x14ac:dyDescent="0.25">
      <c r="A38" s="71"/>
      <c r="B38" s="77" t="s">
        <v>137</v>
      </c>
      <c r="C38" s="73">
        <v>327.73</v>
      </c>
      <c r="D38" s="73">
        <f>C38/321.28*100-100</f>
        <v>2.0075946215139595</v>
      </c>
      <c r="E38" s="73">
        <f>C38/310.35*100-100</f>
        <v>5.6001288867407766</v>
      </c>
      <c r="F38" s="73">
        <v>335.41</v>
      </c>
      <c r="G38" s="73">
        <f>F38/331.14*100-100</f>
        <v>1.2894848100501406</v>
      </c>
      <c r="H38" s="73">
        <f>F38/319.24*100-100</f>
        <v>5.0651547425134709</v>
      </c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</row>
    <row r="39" spans="1:25" ht="26.25" customHeight="1" x14ac:dyDescent="0.25">
      <c r="A39" s="71"/>
      <c r="B39" s="77" t="s">
        <v>138</v>
      </c>
      <c r="C39" s="73">
        <v>327.39</v>
      </c>
      <c r="D39" s="73">
        <f>C39/327.73*100-100</f>
        <v>-0.10374393555672157</v>
      </c>
      <c r="E39" s="73">
        <f>C39/312.14*100-100</f>
        <v>4.8856282437367895</v>
      </c>
      <c r="F39" s="73">
        <v>335.35</v>
      </c>
      <c r="G39" s="73">
        <f>F39/335.41*100-100</f>
        <v>-1.7888554306665583E-2</v>
      </c>
      <c r="H39" s="73">
        <f>F39/319.28*100-100</f>
        <v>5.0331996993235038</v>
      </c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</row>
    <row r="40" spans="1:25" ht="26.25" customHeight="1" x14ac:dyDescent="0.25">
      <c r="A40" s="71"/>
      <c r="B40" s="77" t="s">
        <v>139</v>
      </c>
      <c r="C40" s="73">
        <v>322.70999999999998</v>
      </c>
      <c r="D40" s="73">
        <f>C40/327.39*100-100</f>
        <v>-1.4294877668835255</v>
      </c>
      <c r="E40" s="73">
        <f>C40/310.84*100-100</f>
        <v>3.8186848539441485</v>
      </c>
      <c r="F40" s="73">
        <v>330.84</v>
      </c>
      <c r="G40" s="73">
        <f>F40/335.35*100-100</f>
        <v>-1.3448635753690326</v>
      </c>
      <c r="H40" s="73">
        <f>F40/317.61*100-100</f>
        <v>4.1654859733635448</v>
      </c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</row>
    <row r="41" spans="1:25" ht="26.25" customHeight="1" x14ac:dyDescent="0.25">
      <c r="A41" s="71"/>
      <c r="B41" s="77" t="s">
        <v>140</v>
      </c>
      <c r="C41" s="73">
        <v>322.77</v>
      </c>
      <c r="D41" s="73">
        <f>C41/322.71*100-100</f>
        <v>1.8592544389690602E-2</v>
      </c>
      <c r="E41" s="73">
        <f>C41/311.09*100-100</f>
        <v>3.7545404866758929</v>
      </c>
      <c r="F41" s="73">
        <v>330.32</v>
      </c>
      <c r="G41" s="73">
        <f>F41/330.84*100-100</f>
        <v>-0.15717567404183796</v>
      </c>
      <c r="H41" s="73">
        <f>F41/317.76*100-100</f>
        <v>3.9526686807653562</v>
      </c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</row>
    <row r="42" spans="1:25" ht="26.25" customHeight="1" x14ac:dyDescent="0.25">
      <c r="A42" s="71"/>
      <c r="B42" s="77" t="s">
        <v>141</v>
      </c>
      <c r="C42" s="73">
        <v>325.43</v>
      </c>
      <c r="D42" s="73">
        <f>C42/322.77*100-100</f>
        <v>0.82411624376493364</v>
      </c>
      <c r="E42" s="73">
        <f>C42/313.2*100-100</f>
        <v>3.9048531289910642</v>
      </c>
      <c r="F42" s="73">
        <v>332.17</v>
      </c>
      <c r="G42" s="73">
        <f>F42/330.32*100-100</f>
        <v>0.56006296924195453</v>
      </c>
      <c r="H42" s="73">
        <f>F42/319.17*100-100</f>
        <v>4.0730645110756143</v>
      </c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</row>
    <row r="43" spans="1:25" ht="26.25" customHeight="1" x14ac:dyDescent="0.25">
      <c r="A43" s="71"/>
      <c r="B43" s="77" t="s">
        <v>149</v>
      </c>
      <c r="C43" s="73">
        <v>325.88</v>
      </c>
      <c r="D43" s="73">
        <f>C43/325.43*100-100</f>
        <v>0.13827858525642966</v>
      </c>
      <c r="E43" s="73">
        <f>C43/312.91*100-100</f>
        <v>4.14496181010513</v>
      </c>
      <c r="F43" s="73">
        <v>332.75</v>
      </c>
      <c r="G43" s="73">
        <f>F43/332.17*100-100</f>
        <v>0.17460938675979776</v>
      </c>
      <c r="H43" s="73">
        <f>F43/318.91*100-100</f>
        <v>4.3397823837446197</v>
      </c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</row>
    <row r="44" spans="1:25" x14ac:dyDescent="0.25">
      <c r="A44" s="71"/>
      <c r="B44" s="74"/>
      <c r="C44" s="74"/>
      <c r="D44" s="74"/>
      <c r="E44" s="74"/>
      <c r="F44" s="74"/>
      <c r="G44" s="74"/>
      <c r="H44" s="74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</row>
    <row r="45" spans="1:25" hidden="1" x14ac:dyDescent="0.25">
      <c r="A45" s="71"/>
      <c r="B45" s="74"/>
      <c r="C45" s="74"/>
      <c r="D45" s="74"/>
      <c r="E45" s="74"/>
      <c r="F45" s="74"/>
      <c r="G45" s="74"/>
      <c r="H45" s="74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</row>
    <row r="46" spans="1:25" x14ac:dyDescent="0.25">
      <c r="A46" s="68" t="s">
        <v>19</v>
      </c>
      <c r="B46" s="67" t="s">
        <v>20</v>
      </c>
      <c r="C46" s="67"/>
      <c r="D46" s="67"/>
      <c r="E46" s="67"/>
      <c r="F46" s="67"/>
      <c r="G46" s="67"/>
      <c r="H46" s="67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</row>
    <row r="47" spans="1:25" x14ac:dyDescent="0.25">
      <c r="A47" s="67" t="s">
        <v>21</v>
      </c>
      <c r="B47" s="67"/>
      <c r="C47" s="67"/>
      <c r="D47" s="67"/>
      <c r="E47" s="67"/>
      <c r="F47" s="67"/>
      <c r="G47" s="67"/>
      <c r="H47" s="67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</row>
    <row r="48" spans="1:25" x14ac:dyDescent="0.25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</row>
    <row r="49" spans="1:25" x14ac:dyDescent="0.25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</row>
    <row r="50" spans="1:25" x14ac:dyDescent="0.25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</row>
    <row r="51" spans="1:25" x14ac:dyDescent="0.25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</row>
    <row r="52" spans="1:25" x14ac:dyDescent="0.25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</row>
    <row r="53" spans="1:25" x14ac:dyDescent="0.25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</row>
    <row r="54" spans="1:25" x14ac:dyDescent="0.25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</row>
    <row r="55" spans="1:25" x14ac:dyDescent="0.25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</row>
    <row r="56" spans="1:25" x14ac:dyDescent="0.25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</row>
    <row r="57" spans="1:25" x14ac:dyDescent="0.25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</row>
    <row r="58" spans="1:25" x14ac:dyDescent="0.25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</row>
    <row r="59" spans="1:25" x14ac:dyDescent="0.25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</row>
    <row r="60" spans="1:25" x14ac:dyDescent="0.25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</row>
    <row r="61" spans="1:25" x14ac:dyDescent="0.25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</row>
    <row r="62" spans="1:25" x14ac:dyDescent="0.25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</row>
    <row r="63" spans="1:25" x14ac:dyDescent="0.25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</row>
    <row r="64" spans="1:25" x14ac:dyDescent="0.25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</row>
    <row r="65" spans="1:25" x14ac:dyDescent="0.25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</row>
    <row r="66" spans="1:25" x14ac:dyDescent="0.25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</row>
    <row r="67" spans="1:25" x14ac:dyDescent="0.25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</row>
    <row r="68" spans="1:25" x14ac:dyDescent="0.25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</row>
    <row r="69" spans="1:25" x14ac:dyDescent="0.25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</row>
    <row r="70" spans="1:25" x14ac:dyDescent="0.25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</row>
    <row r="71" spans="1:25" x14ac:dyDescent="0.25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</row>
    <row r="72" spans="1:25" x14ac:dyDescent="0.25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</row>
    <row r="73" spans="1:25" x14ac:dyDescent="0.25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</row>
    <row r="74" spans="1:25" x14ac:dyDescent="0.25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</row>
    <row r="75" spans="1:25" x14ac:dyDescent="0.25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</row>
    <row r="76" spans="1:25" x14ac:dyDescent="0.25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</row>
    <row r="77" spans="1:25" x14ac:dyDescent="0.2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</row>
    <row r="78" spans="1:25" x14ac:dyDescent="0.25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</row>
    <row r="79" spans="1:25" x14ac:dyDescent="0.2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</row>
    <row r="80" spans="1:25" x14ac:dyDescent="0.25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</row>
    <row r="81" spans="1:25" x14ac:dyDescent="0.25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</row>
    <row r="82" spans="1:25" x14ac:dyDescent="0.25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</row>
    <row r="83" spans="1:25" x14ac:dyDescent="0.25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</row>
    <row r="84" spans="1:25" x14ac:dyDescent="0.25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</row>
    <row r="85" spans="1:25" x14ac:dyDescent="0.2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</row>
    <row r="86" spans="1:25" x14ac:dyDescent="0.25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</row>
    <row r="87" spans="1:25" x14ac:dyDescent="0.25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</row>
    <row r="88" spans="1:25" x14ac:dyDescent="0.25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</row>
    <row r="89" spans="1:25" x14ac:dyDescent="0.25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</row>
    <row r="90" spans="1:25" x14ac:dyDescent="0.25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</row>
    <row r="91" spans="1:25" x14ac:dyDescent="0.2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</row>
    <row r="92" spans="1:25" x14ac:dyDescent="0.25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</row>
    <row r="93" spans="1:25" x14ac:dyDescent="0.25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</row>
    <row r="94" spans="1:25" x14ac:dyDescent="0.25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</row>
    <row r="95" spans="1:25" x14ac:dyDescent="0.2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</row>
    <row r="96" spans="1:25" x14ac:dyDescent="0.25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</row>
    <row r="97" spans="1:25" x14ac:dyDescent="0.25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</row>
    <row r="98" spans="1:25" x14ac:dyDescent="0.25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</row>
    <row r="99" spans="1:25" x14ac:dyDescent="0.25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</row>
    <row r="100" spans="1:25" x14ac:dyDescent="0.25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</row>
    <row r="101" spans="1:25" x14ac:dyDescent="0.25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</row>
    <row r="102" spans="1:25" x14ac:dyDescent="0.25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</row>
    <row r="103" spans="1:25" x14ac:dyDescent="0.25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</row>
    <row r="104" spans="1:25" x14ac:dyDescent="0.25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</row>
    <row r="105" spans="1:25" x14ac:dyDescent="0.2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</row>
    <row r="106" spans="1:25" x14ac:dyDescent="0.25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</row>
    <row r="107" spans="1:25" x14ac:dyDescent="0.25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</row>
    <row r="108" spans="1:25" x14ac:dyDescent="0.25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</row>
    <row r="109" spans="1:25" x14ac:dyDescent="0.25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</row>
    <row r="110" spans="1:25" x14ac:dyDescent="0.2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</row>
    <row r="111" spans="1:25" x14ac:dyDescent="0.25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</row>
    <row r="112" spans="1:25" x14ac:dyDescent="0.25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</row>
    <row r="113" spans="1:25" x14ac:dyDescent="0.25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</row>
    <row r="114" spans="1:25" x14ac:dyDescent="0.25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</row>
    <row r="115" spans="1:25" x14ac:dyDescent="0.2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</row>
    <row r="116" spans="1:25" x14ac:dyDescent="0.25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</row>
    <row r="117" spans="1:25" x14ac:dyDescent="0.25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</row>
    <row r="118" spans="1:25" x14ac:dyDescent="0.25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</row>
    <row r="119" spans="1:25" x14ac:dyDescent="0.25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</row>
    <row r="120" spans="1:25" x14ac:dyDescent="0.25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</row>
    <row r="121" spans="1:25" x14ac:dyDescent="0.25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</row>
    <row r="122" spans="1:25" x14ac:dyDescent="0.25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</row>
    <row r="123" spans="1:25" x14ac:dyDescent="0.25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</row>
    <row r="124" spans="1:25" x14ac:dyDescent="0.25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</row>
    <row r="125" spans="1:25" x14ac:dyDescent="0.2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</row>
    <row r="126" spans="1:25" x14ac:dyDescent="0.25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</row>
    <row r="127" spans="1:25" x14ac:dyDescent="0.25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</row>
    <row r="128" spans="1:25" x14ac:dyDescent="0.25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</row>
    <row r="129" spans="1:25" x14ac:dyDescent="0.25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</row>
    <row r="130" spans="1:25" x14ac:dyDescent="0.25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</row>
    <row r="131" spans="1:25" x14ac:dyDescent="0.25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</row>
    <row r="132" spans="1:25" x14ac:dyDescent="0.25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</row>
    <row r="133" spans="1:25" x14ac:dyDescent="0.25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</row>
    <row r="134" spans="1:25" x14ac:dyDescent="0.2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</row>
    <row r="135" spans="1:25" x14ac:dyDescent="0.2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</row>
    <row r="136" spans="1:25" x14ac:dyDescent="0.25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</row>
    <row r="137" spans="1:25" x14ac:dyDescent="0.25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</row>
    <row r="138" spans="1:25" x14ac:dyDescent="0.25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</row>
    <row r="139" spans="1:25" x14ac:dyDescent="0.25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</row>
    <row r="140" spans="1:25" x14ac:dyDescent="0.25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</row>
    <row r="141" spans="1:25" x14ac:dyDescent="0.25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</row>
    <row r="142" spans="1:25" x14ac:dyDescent="0.25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</row>
    <row r="143" spans="1:25" x14ac:dyDescent="0.25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</row>
    <row r="144" spans="1:25" x14ac:dyDescent="0.25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</row>
    <row r="145" spans="1:25" x14ac:dyDescent="0.25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</row>
    <row r="146" spans="1:25" x14ac:dyDescent="0.25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</row>
    <row r="147" spans="1:25" x14ac:dyDescent="0.25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</row>
    <row r="148" spans="1:25" x14ac:dyDescent="0.25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</row>
    <row r="149" spans="1:25" x14ac:dyDescent="0.25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</row>
    <row r="150" spans="1:25" x14ac:dyDescent="0.25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</row>
    <row r="151" spans="1:25" x14ac:dyDescent="0.25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</row>
    <row r="152" spans="1:25" x14ac:dyDescent="0.25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</row>
    <row r="153" spans="1:25" x14ac:dyDescent="0.25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</row>
    <row r="154" spans="1:25" x14ac:dyDescent="0.25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</row>
    <row r="155" spans="1:25" x14ac:dyDescent="0.25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</row>
    <row r="156" spans="1:25" x14ac:dyDescent="0.25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</row>
    <row r="157" spans="1:25" x14ac:dyDescent="0.25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</row>
    <row r="158" spans="1:25" x14ac:dyDescent="0.25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</row>
    <row r="159" spans="1:25" x14ac:dyDescent="0.25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</row>
    <row r="160" spans="1:25" x14ac:dyDescent="0.25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</row>
    <row r="161" spans="1:25" x14ac:dyDescent="0.25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</row>
    <row r="162" spans="1:25" x14ac:dyDescent="0.25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</row>
    <row r="163" spans="1:25" x14ac:dyDescent="0.25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</row>
    <row r="164" spans="1:25" x14ac:dyDescent="0.25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</row>
    <row r="165" spans="1:25" x14ac:dyDescent="0.25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</row>
    <row r="166" spans="1:25" x14ac:dyDescent="0.25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</row>
    <row r="167" spans="1:25" x14ac:dyDescent="0.25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</row>
    <row r="168" spans="1:25" x14ac:dyDescent="0.25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</row>
    <row r="169" spans="1:25" x14ac:dyDescent="0.25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</row>
    <row r="170" spans="1:25" x14ac:dyDescent="0.25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</row>
    <row r="171" spans="1:25" x14ac:dyDescent="0.25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</row>
    <row r="172" spans="1:25" x14ac:dyDescent="0.25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</row>
    <row r="173" spans="1:25" x14ac:dyDescent="0.25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</row>
    <row r="174" spans="1:25" x14ac:dyDescent="0.25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</row>
    <row r="175" spans="1:25" x14ac:dyDescent="0.25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</row>
    <row r="176" spans="1:25" x14ac:dyDescent="0.25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</row>
    <row r="177" spans="1:25" x14ac:dyDescent="0.25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</row>
    <row r="178" spans="1:25" x14ac:dyDescent="0.25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</row>
    <row r="179" spans="1:25" x14ac:dyDescent="0.25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</row>
  </sheetData>
  <mergeCells count="17">
    <mergeCell ref="D20:F20"/>
    <mergeCell ref="G20:H20"/>
    <mergeCell ref="B20:C20"/>
    <mergeCell ref="A1:H1"/>
    <mergeCell ref="A3:H3"/>
    <mergeCell ref="A5:H5"/>
    <mergeCell ref="A7:H7"/>
    <mergeCell ref="B19:H19"/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P13" sqref="P13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7">
        <v>5</v>
      </c>
      <c r="B1" s="67" t="s">
        <v>150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</row>
    <row r="2" spans="1:25" x14ac:dyDescent="0.25">
      <c r="A2" s="67" t="s">
        <v>151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</row>
    <row r="3" spans="1:25" ht="9.9499999999999993" customHeight="1" x14ac:dyDescent="0.25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</row>
    <row r="4" spans="1:25" ht="45.75" customHeight="1" x14ac:dyDescent="0.25">
      <c r="A4" s="67"/>
      <c r="B4" s="78" t="s">
        <v>22</v>
      </c>
      <c r="C4" s="78" t="s">
        <v>23</v>
      </c>
      <c r="D4" s="78" t="s">
        <v>24</v>
      </c>
      <c r="E4" s="79" t="s">
        <v>152</v>
      </c>
      <c r="F4" s="79"/>
      <c r="G4" s="79"/>
      <c r="H4" s="79" t="s">
        <v>153</v>
      </c>
      <c r="I4" s="79"/>
      <c r="J4" s="79" t="s">
        <v>123</v>
      </c>
      <c r="K4" s="79"/>
      <c r="L4" s="79" t="s">
        <v>124</v>
      </c>
      <c r="M4" s="8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</row>
    <row r="5" spans="1:25" x14ac:dyDescent="0.25">
      <c r="A5" s="67"/>
      <c r="B5" s="81"/>
      <c r="C5" s="81">
        <v>1</v>
      </c>
      <c r="D5" s="81">
        <v>2</v>
      </c>
      <c r="E5" s="81">
        <v>3</v>
      </c>
      <c r="F5" s="81">
        <v>4</v>
      </c>
      <c r="G5" s="81">
        <v>5</v>
      </c>
      <c r="H5" s="81">
        <v>6</v>
      </c>
      <c r="I5" s="81">
        <v>7</v>
      </c>
      <c r="J5" s="81">
        <v>8</v>
      </c>
      <c r="K5" s="81">
        <v>9</v>
      </c>
      <c r="L5" s="81">
        <v>10</v>
      </c>
      <c r="M5" s="81">
        <v>11</v>
      </c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</row>
    <row r="6" spans="1:25" ht="22.5" customHeight="1" x14ac:dyDescent="0.25">
      <c r="A6" s="74"/>
      <c r="B6" s="82" t="s">
        <v>154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</row>
    <row r="7" spans="1:25" ht="22.5" customHeight="1" x14ac:dyDescent="0.25">
      <c r="A7" s="74"/>
      <c r="B7" s="84">
        <v>1</v>
      </c>
      <c r="C7" s="84" t="s">
        <v>25</v>
      </c>
      <c r="D7" s="84" t="s">
        <v>26</v>
      </c>
      <c r="E7" s="73">
        <v>350.24</v>
      </c>
      <c r="F7" s="73">
        <v>321.57</v>
      </c>
      <c r="G7" s="73">
        <v>462.66</v>
      </c>
      <c r="H7" s="73">
        <v>8.92</v>
      </c>
      <c r="I7" s="73">
        <v>-24.3</v>
      </c>
      <c r="J7" s="85">
        <v>2.9268999999999998</v>
      </c>
      <c r="K7" s="85">
        <v>3.8681000000000001</v>
      </c>
      <c r="L7" s="85">
        <v>0.161508196479515</v>
      </c>
      <c r="M7" s="85">
        <v>0.20910809347065501</v>
      </c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</row>
    <row r="8" spans="1:25" ht="22.5" customHeight="1" x14ac:dyDescent="0.25">
      <c r="A8" s="74"/>
      <c r="B8" s="84">
        <v>2</v>
      </c>
      <c r="C8" s="84" t="s">
        <v>61</v>
      </c>
      <c r="D8" s="84" t="s">
        <v>26</v>
      </c>
      <c r="E8" s="73">
        <v>95.04</v>
      </c>
      <c r="F8" s="73">
        <v>88.43</v>
      </c>
      <c r="G8" s="73">
        <v>167.21</v>
      </c>
      <c r="H8" s="73">
        <v>7.47</v>
      </c>
      <c r="I8" s="73">
        <v>-43.16</v>
      </c>
      <c r="J8" s="85">
        <v>2.6815000000000002</v>
      </c>
      <c r="K8" s="85">
        <v>1.6821999999999999</v>
      </c>
      <c r="L8" s="85">
        <v>0.15204386533117201</v>
      </c>
      <c r="M8" s="85">
        <v>9.3475472246816294E-2</v>
      </c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</row>
    <row r="9" spans="1:25" ht="22.5" customHeight="1" x14ac:dyDescent="0.25">
      <c r="A9" s="74"/>
      <c r="B9" s="84">
        <v>3</v>
      </c>
      <c r="C9" s="84" t="s">
        <v>48</v>
      </c>
      <c r="D9" s="84" t="s">
        <v>49</v>
      </c>
      <c r="E9" s="73">
        <v>2150.09</v>
      </c>
      <c r="F9" s="73">
        <v>2033.45</v>
      </c>
      <c r="G9" s="73">
        <v>1826.72</v>
      </c>
      <c r="H9" s="73">
        <v>5.74</v>
      </c>
      <c r="I9" s="73">
        <v>17.7</v>
      </c>
      <c r="J9" s="85">
        <v>6.1372</v>
      </c>
      <c r="K9" s="85">
        <v>3.9725000000000001</v>
      </c>
      <c r="L9" s="85">
        <v>0.209874616049294</v>
      </c>
      <c r="M9" s="85">
        <v>0.133093417972037</v>
      </c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</row>
    <row r="10" spans="1:25" ht="22.5" customHeight="1" x14ac:dyDescent="0.25">
      <c r="A10" s="74"/>
      <c r="B10" s="84">
        <v>4</v>
      </c>
      <c r="C10" s="84" t="s">
        <v>34</v>
      </c>
      <c r="D10" s="84" t="s">
        <v>35</v>
      </c>
      <c r="E10" s="73">
        <v>321.51</v>
      </c>
      <c r="F10" s="73">
        <v>314.45</v>
      </c>
      <c r="G10" s="73">
        <v>299.3</v>
      </c>
      <c r="H10" s="73">
        <v>2.25</v>
      </c>
      <c r="I10" s="73">
        <v>7.42</v>
      </c>
      <c r="J10" s="85">
        <v>1.1779999999999999</v>
      </c>
      <c r="K10" s="85">
        <v>1.4423999999999999</v>
      </c>
      <c r="L10" s="85">
        <v>2.6272737441017099E-2</v>
      </c>
      <c r="M10" s="85">
        <v>3.1519748612694597E-2</v>
      </c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</row>
    <row r="11" spans="1:25" ht="22.5" customHeight="1" x14ac:dyDescent="0.25">
      <c r="A11" s="74"/>
      <c r="B11" s="84">
        <v>5</v>
      </c>
      <c r="C11" s="84" t="s">
        <v>28</v>
      </c>
      <c r="D11" s="84" t="s">
        <v>26</v>
      </c>
      <c r="E11" s="73">
        <v>249.91</v>
      </c>
      <c r="F11" s="73">
        <v>245.74</v>
      </c>
      <c r="G11" s="73">
        <v>219.62</v>
      </c>
      <c r="H11" s="73">
        <v>1.7</v>
      </c>
      <c r="I11" s="73">
        <v>13.79</v>
      </c>
      <c r="J11" s="85">
        <v>0.2341</v>
      </c>
      <c r="K11" s="85">
        <v>0.1075</v>
      </c>
      <c r="L11" s="85">
        <v>5.3160041839718404E-3</v>
      </c>
      <c r="M11" s="85">
        <v>2.3782809363924302E-3</v>
      </c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</row>
    <row r="12" spans="1:25" ht="22.5" customHeight="1" x14ac:dyDescent="0.25">
      <c r="A12" s="74"/>
      <c r="B12" s="84">
        <v>6</v>
      </c>
      <c r="C12" s="84" t="s">
        <v>41</v>
      </c>
      <c r="D12" s="84" t="s">
        <v>26</v>
      </c>
      <c r="E12" s="73">
        <v>409.88</v>
      </c>
      <c r="F12" s="73">
        <v>406.39</v>
      </c>
      <c r="G12" s="73">
        <v>570.52</v>
      </c>
      <c r="H12" s="73">
        <v>0.86</v>
      </c>
      <c r="I12" s="73">
        <v>-28.16</v>
      </c>
      <c r="J12" s="85">
        <v>0.68069999999999997</v>
      </c>
      <c r="K12" s="85">
        <v>0.57950000000000002</v>
      </c>
      <c r="L12" s="85">
        <v>2.2431693955488399E-3</v>
      </c>
      <c r="M12" s="85">
        <v>1.8664989627383501E-3</v>
      </c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</row>
    <row r="13" spans="1:25" ht="22.5" customHeight="1" x14ac:dyDescent="0.25">
      <c r="A13" s="74"/>
      <c r="B13" s="84">
        <v>7</v>
      </c>
      <c r="C13" s="84" t="s">
        <v>45</v>
      </c>
      <c r="D13" s="84" t="s">
        <v>30</v>
      </c>
      <c r="E13" s="73">
        <v>575.41999999999996</v>
      </c>
      <c r="F13" s="73">
        <v>570.52</v>
      </c>
      <c r="G13" s="73">
        <v>514.39</v>
      </c>
      <c r="H13" s="73">
        <v>0.86</v>
      </c>
      <c r="I13" s="73">
        <v>11.86</v>
      </c>
      <c r="J13" s="85">
        <v>3.2833000000000001</v>
      </c>
      <c r="K13" s="85">
        <v>1.4648000000000001</v>
      </c>
      <c r="L13" s="85">
        <v>1.1768957239660101E-2</v>
      </c>
      <c r="M13" s="85">
        <v>5.1178197365407702E-3</v>
      </c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</row>
    <row r="14" spans="1:25" ht="22.5" customHeight="1" x14ac:dyDescent="0.25">
      <c r="A14" s="74"/>
      <c r="B14" s="84">
        <v>8</v>
      </c>
      <c r="C14" s="84" t="s">
        <v>33</v>
      </c>
      <c r="D14" s="84" t="s">
        <v>30</v>
      </c>
      <c r="E14" s="73">
        <v>1469.66</v>
      </c>
      <c r="F14" s="73">
        <v>1461.06</v>
      </c>
      <c r="G14" s="73">
        <v>1317.2</v>
      </c>
      <c r="H14" s="73">
        <v>0.59</v>
      </c>
      <c r="I14" s="73">
        <v>11.57</v>
      </c>
      <c r="J14" s="85">
        <v>3.2833000000000001</v>
      </c>
      <c r="K14" s="85">
        <v>1.4648000000000001</v>
      </c>
      <c r="L14" s="85">
        <v>1.5978740899799702E-2</v>
      </c>
      <c r="M14" s="85">
        <v>6.9843186992790502E-3</v>
      </c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</row>
    <row r="15" spans="1:25" ht="22.5" customHeight="1" x14ac:dyDescent="0.25">
      <c r="A15" s="74"/>
      <c r="B15" s="84">
        <v>9</v>
      </c>
      <c r="C15" s="84" t="s">
        <v>55</v>
      </c>
      <c r="D15" s="84" t="s">
        <v>56</v>
      </c>
      <c r="E15" s="73">
        <v>1363.84</v>
      </c>
      <c r="F15" s="73">
        <v>1357</v>
      </c>
      <c r="G15" s="73">
        <v>1221.5</v>
      </c>
      <c r="H15" s="73">
        <v>0.5</v>
      </c>
      <c r="I15" s="73">
        <v>11.65</v>
      </c>
      <c r="J15" s="85">
        <v>5.0812999999999997</v>
      </c>
      <c r="K15" s="85">
        <v>1.1969000000000001</v>
      </c>
      <c r="L15" s="85">
        <v>1.11236619340911E-2</v>
      </c>
      <c r="M15" s="85">
        <v>2.5589098682703799E-3</v>
      </c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</row>
    <row r="16" spans="1:25" ht="22.5" customHeight="1" x14ac:dyDescent="0.25">
      <c r="A16" s="74"/>
      <c r="B16" s="84">
        <v>10</v>
      </c>
      <c r="C16" s="84" t="s">
        <v>44</v>
      </c>
      <c r="D16" s="84" t="s">
        <v>30</v>
      </c>
      <c r="E16" s="73">
        <v>1104.8</v>
      </c>
      <c r="F16" s="73">
        <v>1099.31</v>
      </c>
      <c r="G16" s="73">
        <v>1032.25</v>
      </c>
      <c r="H16" s="73">
        <v>0.5</v>
      </c>
      <c r="I16" s="73">
        <v>7.03</v>
      </c>
      <c r="J16" s="85">
        <v>8.0299999999999996E-2</v>
      </c>
      <c r="K16" s="85">
        <v>0.38169999999999998</v>
      </c>
      <c r="L16" s="85">
        <v>1.2598622632534399E-3</v>
      </c>
      <c r="M16" s="85">
        <v>5.9607547519708298E-3</v>
      </c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</row>
    <row r="17" spans="1:25" ht="22.5" customHeight="1" x14ac:dyDescent="0.25">
      <c r="A17" s="74"/>
      <c r="B17" s="84">
        <v>11</v>
      </c>
      <c r="C17" s="84" t="s">
        <v>54</v>
      </c>
      <c r="D17" s="84" t="s">
        <v>26</v>
      </c>
      <c r="E17" s="73">
        <v>1132.8699999999999</v>
      </c>
      <c r="F17" s="73">
        <v>1129.83</v>
      </c>
      <c r="G17" s="73">
        <v>1005.59</v>
      </c>
      <c r="H17" s="73">
        <v>0.27</v>
      </c>
      <c r="I17" s="73">
        <v>12.66</v>
      </c>
      <c r="J17" s="85">
        <v>2.4988000000000001</v>
      </c>
      <c r="K17" s="85">
        <v>3.3532999999999999</v>
      </c>
      <c r="L17" s="85">
        <v>1.8744292209380499E-3</v>
      </c>
      <c r="M17" s="85">
        <v>2.4685954023315102E-3</v>
      </c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</row>
    <row r="18" spans="1:25" ht="22.5" customHeight="1" x14ac:dyDescent="0.25">
      <c r="A18" s="74"/>
      <c r="B18" s="84">
        <v>12</v>
      </c>
      <c r="C18" s="84" t="s">
        <v>37</v>
      </c>
      <c r="D18" s="84" t="s">
        <v>26</v>
      </c>
      <c r="E18" s="73">
        <v>184.37</v>
      </c>
      <c r="F18" s="73">
        <v>183.89</v>
      </c>
      <c r="G18" s="73">
        <v>135.49</v>
      </c>
      <c r="H18" s="73">
        <v>0.26</v>
      </c>
      <c r="I18" s="73">
        <v>36.08</v>
      </c>
      <c r="J18" s="85">
        <v>5.1147999999999998</v>
      </c>
      <c r="K18" s="85">
        <v>3.1583999999999999</v>
      </c>
      <c r="L18" s="85">
        <v>-1.7515158294014099E-3</v>
      </c>
      <c r="M18" s="85">
        <v>-1.0536687692874701E-3</v>
      </c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</row>
    <row r="19" spans="1:25" ht="22.5" customHeight="1" x14ac:dyDescent="0.25">
      <c r="A19" s="74"/>
      <c r="B19" s="84">
        <v>13</v>
      </c>
      <c r="C19" s="84" t="s">
        <v>31</v>
      </c>
      <c r="D19" s="84" t="s">
        <v>30</v>
      </c>
      <c r="E19" s="73">
        <v>133.13999999999999</v>
      </c>
      <c r="F19" s="73">
        <v>132.84</v>
      </c>
      <c r="G19" s="73">
        <v>128.88999999999999</v>
      </c>
      <c r="H19" s="73">
        <v>0.23</v>
      </c>
      <c r="I19" s="73">
        <v>3.3</v>
      </c>
      <c r="J19" s="85">
        <v>1.1177999999999999</v>
      </c>
      <c r="K19" s="85">
        <v>0.5917</v>
      </c>
      <c r="L19" s="85">
        <v>2.5811812222753402E-3</v>
      </c>
      <c r="M19" s="85">
        <v>1.32461216710463E-3</v>
      </c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</row>
    <row r="20" spans="1:25" ht="22.5" customHeight="1" x14ac:dyDescent="0.25">
      <c r="A20" s="74"/>
      <c r="B20" s="84">
        <v>14</v>
      </c>
      <c r="C20" s="84" t="s">
        <v>64</v>
      </c>
      <c r="D20" s="84" t="s">
        <v>26</v>
      </c>
      <c r="E20" s="73">
        <v>218</v>
      </c>
      <c r="F20" s="73">
        <v>217.58</v>
      </c>
      <c r="G20" s="73">
        <v>210.43</v>
      </c>
      <c r="H20" s="73">
        <v>0.19</v>
      </c>
      <c r="I20" s="73">
        <v>3.6</v>
      </c>
      <c r="J20" s="85">
        <v>2.9609999999999999</v>
      </c>
      <c r="K20" s="85">
        <v>1.2636000000000001</v>
      </c>
      <c r="L20" s="85">
        <v>3.44157496303397E-3</v>
      </c>
      <c r="M20" s="85">
        <v>1.44503145502335E-3</v>
      </c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</row>
    <row r="21" spans="1:25" ht="22.5" customHeight="1" x14ac:dyDescent="0.25">
      <c r="A21" s="74"/>
      <c r="B21" s="84">
        <v>15</v>
      </c>
      <c r="C21" s="84" t="s">
        <v>88</v>
      </c>
      <c r="D21" s="84" t="s">
        <v>30</v>
      </c>
      <c r="E21" s="73">
        <v>115.25</v>
      </c>
      <c r="F21" s="73">
        <v>115.06</v>
      </c>
      <c r="G21" s="73">
        <v>107.6</v>
      </c>
      <c r="H21" s="73">
        <v>0.17</v>
      </c>
      <c r="I21" s="73">
        <v>7.11</v>
      </c>
      <c r="J21" s="85">
        <v>0.85289999999999999</v>
      </c>
      <c r="K21" s="85">
        <v>0.6784</v>
      </c>
      <c r="L21" s="85">
        <v>2.76555130958111E-4</v>
      </c>
      <c r="M21" s="85">
        <v>2.1073375385746699E-4</v>
      </c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</row>
    <row r="22" spans="1:25" ht="22.5" customHeight="1" x14ac:dyDescent="0.25">
      <c r="A22" s="74"/>
      <c r="B22" s="84">
        <v>16</v>
      </c>
      <c r="C22" s="84" t="s">
        <v>50</v>
      </c>
      <c r="D22" s="84" t="s">
        <v>26</v>
      </c>
      <c r="E22" s="73">
        <v>386.34</v>
      </c>
      <c r="F22" s="73">
        <v>385.79</v>
      </c>
      <c r="G22" s="73">
        <v>333.35</v>
      </c>
      <c r="H22" s="73">
        <v>0.14000000000000001</v>
      </c>
      <c r="I22" s="73">
        <v>15.9</v>
      </c>
      <c r="J22" s="85">
        <v>0.87150000000000005</v>
      </c>
      <c r="K22" s="85">
        <v>0.48159999999999997</v>
      </c>
      <c r="L22" s="85">
        <v>-5.8383860980038102E-4</v>
      </c>
      <c r="M22" s="85">
        <v>-3.31153041776124E-4</v>
      </c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</row>
    <row r="23" spans="1:25" ht="22.5" customHeight="1" x14ac:dyDescent="0.25">
      <c r="A23" s="74"/>
      <c r="B23" s="84">
        <v>17</v>
      </c>
      <c r="C23" s="84" t="s">
        <v>46</v>
      </c>
      <c r="D23" s="84" t="s">
        <v>47</v>
      </c>
      <c r="E23" s="73">
        <v>202.71</v>
      </c>
      <c r="F23" s="73">
        <v>202.48</v>
      </c>
      <c r="G23" s="73">
        <v>196.64</v>
      </c>
      <c r="H23" s="73">
        <v>0.11</v>
      </c>
      <c r="I23" s="73">
        <v>3.09</v>
      </c>
      <c r="J23" s="85">
        <v>17.544899999999998</v>
      </c>
      <c r="K23" s="85">
        <v>18.393699999999999</v>
      </c>
      <c r="L23" s="85">
        <v>4.76289392205443E-3</v>
      </c>
      <c r="M23" s="85">
        <v>4.9070859826834297E-3</v>
      </c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</row>
    <row r="24" spans="1:25" ht="22.5" customHeight="1" x14ac:dyDescent="0.25">
      <c r="A24" s="74"/>
      <c r="B24" s="84">
        <v>18</v>
      </c>
      <c r="C24" s="84" t="s">
        <v>32</v>
      </c>
      <c r="D24" s="84" t="s">
        <v>30</v>
      </c>
      <c r="E24" s="73">
        <v>2872.29</v>
      </c>
      <c r="F24" s="73">
        <v>2870.37</v>
      </c>
      <c r="G24" s="73">
        <v>2647.16</v>
      </c>
      <c r="H24" s="73">
        <v>7.0000000000000007E-2</v>
      </c>
      <c r="I24" s="73">
        <v>8.5</v>
      </c>
      <c r="J24" s="85">
        <v>2.1480000000000001</v>
      </c>
      <c r="K24" s="85">
        <v>3.1259999999999999</v>
      </c>
      <c r="L24" s="85">
        <v>1.44423235055874E-3</v>
      </c>
      <c r="M24" s="85">
        <v>2.1073375385760001E-3</v>
      </c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</row>
    <row r="25" spans="1:25" ht="22.5" customHeight="1" x14ac:dyDescent="0.25">
      <c r="A25" s="74"/>
      <c r="B25" s="84">
        <v>19</v>
      </c>
      <c r="C25" s="84" t="s">
        <v>66</v>
      </c>
      <c r="D25" s="84" t="s">
        <v>26</v>
      </c>
      <c r="E25" s="73">
        <v>2085.92</v>
      </c>
      <c r="F25" s="73">
        <v>2084.9699999999998</v>
      </c>
      <c r="G25" s="73">
        <v>1932.42</v>
      </c>
      <c r="H25" s="73">
        <v>0.05</v>
      </c>
      <c r="I25" s="73">
        <v>7.94</v>
      </c>
      <c r="J25" s="85">
        <v>0.54979999999999996</v>
      </c>
      <c r="K25" s="85">
        <v>2.4386999999999999</v>
      </c>
      <c r="L25" s="85">
        <v>1.5364173942113501E-4</v>
      </c>
      <c r="M25" s="85">
        <v>6.6230608355238201E-4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</row>
    <row r="26" spans="1:25" ht="22.5" customHeight="1" x14ac:dyDescent="0.25">
      <c r="A26" s="74"/>
      <c r="B26" s="84">
        <v>20</v>
      </c>
      <c r="C26" s="84" t="s">
        <v>70</v>
      </c>
      <c r="D26" s="84" t="s">
        <v>40</v>
      </c>
      <c r="E26" s="73">
        <v>315.13</v>
      </c>
      <c r="F26" s="73">
        <v>314.99</v>
      </c>
      <c r="G26" s="73">
        <v>292.43</v>
      </c>
      <c r="H26" s="73">
        <v>0.04</v>
      </c>
      <c r="I26" s="73">
        <v>7.76</v>
      </c>
      <c r="J26" s="85">
        <v>0.50329999999999997</v>
      </c>
      <c r="K26" s="85">
        <v>1.0497000000000001</v>
      </c>
      <c r="L26" s="85">
        <v>3.0728347884227003E-4</v>
      </c>
      <c r="M26" s="85">
        <v>6.0209643959322E-4</v>
      </c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</row>
    <row r="27" spans="1:25" ht="22.5" customHeight="1" x14ac:dyDescent="0.25">
      <c r="A27" s="74"/>
      <c r="B27" s="84">
        <v>21</v>
      </c>
      <c r="C27" s="84" t="s">
        <v>62</v>
      </c>
      <c r="D27" s="84" t="s">
        <v>26</v>
      </c>
      <c r="E27" s="73">
        <v>294.85000000000002</v>
      </c>
      <c r="F27" s="73">
        <v>294.77999999999997</v>
      </c>
      <c r="G27" s="73">
        <v>306.75</v>
      </c>
      <c r="H27" s="73">
        <v>0.02</v>
      </c>
      <c r="I27" s="73">
        <v>-3.88</v>
      </c>
      <c r="J27" s="85">
        <v>0.65449999999999997</v>
      </c>
      <c r="K27" s="85">
        <v>0.46079999999999999</v>
      </c>
      <c r="L27" s="85">
        <v>1.2291339153690801E-4</v>
      </c>
      <c r="M27" s="85">
        <v>6.0209643959295297E-5</v>
      </c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</row>
    <row r="28" spans="1:25" ht="23.1" customHeight="1" x14ac:dyDescent="0.25">
      <c r="A28" s="74"/>
      <c r="B28" s="86" t="s">
        <v>58</v>
      </c>
      <c r="C28" s="86"/>
      <c r="D28" s="86"/>
      <c r="E28" s="87"/>
      <c r="F28" s="87"/>
      <c r="G28" s="87"/>
      <c r="H28" s="87"/>
      <c r="I28" s="87"/>
      <c r="J28" s="88">
        <f>SUM(J7:J27)</f>
        <v>60.383899999999997</v>
      </c>
      <c r="K28" s="88">
        <f>SUM(K7:K27)</f>
        <v>51.156299999999995</v>
      </c>
      <c r="L28" s="88">
        <f>SUM(L7:L27)</f>
        <v>0.61001916219774033</v>
      </c>
      <c r="M28" s="85">
        <f>SUM(M7:M27)</f>
        <v>0.50446650191301223</v>
      </c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</row>
    <row r="29" spans="1:25" ht="22.5" customHeight="1" x14ac:dyDescent="0.25">
      <c r="A29" s="74"/>
      <c r="B29" s="82" t="s">
        <v>155</v>
      </c>
      <c r="C29" s="83"/>
      <c r="D29" s="83"/>
      <c r="E29" s="89"/>
      <c r="F29" s="89"/>
      <c r="G29" s="89"/>
      <c r="H29" s="89"/>
      <c r="I29" s="89"/>
      <c r="J29" s="90"/>
      <c r="K29" s="90"/>
      <c r="L29" s="90"/>
      <c r="M29" s="9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</row>
    <row r="30" spans="1:25" ht="22.5" customHeight="1" x14ac:dyDescent="0.25">
      <c r="A30" s="74"/>
      <c r="B30" s="84">
        <v>1</v>
      </c>
      <c r="C30" s="84" t="s">
        <v>59</v>
      </c>
      <c r="D30" s="84" t="s">
        <v>26</v>
      </c>
      <c r="E30" s="73">
        <v>246.64</v>
      </c>
      <c r="F30" s="73">
        <v>278.19</v>
      </c>
      <c r="G30" s="73">
        <v>117.55</v>
      </c>
      <c r="H30" s="73">
        <v>-11.34</v>
      </c>
      <c r="I30" s="73">
        <v>109.82</v>
      </c>
      <c r="J30" s="85">
        <v>1.4395</v>
      </c>
      <c r="K30" s="85">
        <v>0.98160000000000003</v>
      </c>
      <c r="L30" s="85">
        <v>-0.444946477363656</v>
      </c>
      <c r="M30" s="85">
        <v>-0.297224907405094</v>
      </c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</row>
    <row r="31" spans="1:25" ht="22.5" customHeight="1" x14ac:dyDescent="0.25">
      <c r="A31" s="74"/>
      <c r="B31" s="84">
        <v>2</v>
      </c>
      <c r="C31" s="84" t="s">
        <v>60</v>
      </c>
      <c r="D31" s="84" t="s">
        <v>35</v>
      </c>
      <c r="E31" s="73">
        <v>128.16</v>
      </c>
      <c r="F31" s="73">
        <v>129.84</v>
      </c>
      <c r="G31" s="73">
        <v>123.23</v>
      </c>
      <c r="H31" s="73">
        <v>-1.29</v>
      </c>
      <c r="I31" s="73">
        <v>4</v>
      </c>
      <c r="J31" s="85">
        <v>0.71240000000000003</v>
      </c>
      <c r="K31" s="85">
        <v>0.94130000000000003</v>
      </c>
      <c r="L31" s="85">
        <v>-2.273897743433E-3</v>
      </c>
      <c r="M31" s="85">
        <v>-2.9502725540057999E-3</v>
      </c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</row>
    <row r="32" spans="1:25" ht="22.5" customHeight="1" x14ac:dyDescent="0.25">
      <c r="A32" s="74"/>
      <c r="B32" s="84">
        <v>3</v>
      </c>
      <c r="C32" s="84" t="s">
        <v>27</v>
      </c>
      <c r="D32" s="84" t="s">
        <v>26</v>
      </c>
      <c r="E32" s="73">
        <v>82.91</v>
      </c>
      <c r="F32" s="73">
        <v>83.69</v>
      </c>
      <c r="G32" s="73">
        <v>101.74</v>
      </c>
      <c r="H32" s="73">
        <v>-0.93</v>
      </c>
      <c r="I32" s="73">
        <v>-18.510000000000002</v>
      </c>
      <c r="J32" s="85">
        <v>2.2955000000000001</v>
      </c>
      <c r="K32" s="85">
        <v>1.2157</v>
      </c>
      <c r="L32" s="85">
        <v>-1.33668313296402E-2</v>
      </c>
      <c r="M32" s="85">
        <v>-6.9241090553197604E-3</v>
      </c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</row>
    <row r="33" spans="1:25" ht="22.5" customHeight="1" x14ac:dyDescent="0.25">
      <c r="A33" s="74"/>
      <c r="B33" s="84">
        <v>4</v>
      </c>
      <c r="C33" s="84" t="s">
        <v>42</v>
      </c>
      <c r="D33" s="84" t="s">
        <v>30</v>
      </c>
      <c r="E33" s="73">
        <v>3045.14</v>
      </c>
      <c r="F33" s="73">
        <v>3063.36</v>
      </c>
      <c r="G33" s="73">
        <v>3112.52</v>
      </c>
      <c r="H33" s="73">
        <v>-0.59</v>
      </c>
      <c r="I33" s="73">
        <v>-2.16</v>
      </c>
      <c r="J33" s="85">
        <v>0.61450000000000005</v>
      </c>
      <c r="K33" s="85">
        <v>1.4370000000000001</v>
      </c>
      <c r="L33" s="85">
        <v>-1.00788981060275E-2</v>
      </c>
      <c r="M33" s="85">
        <v>-2.3090398458392201E-2</v>
      </c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</row>
    <row r="34" spans="1:25" ht="22.5" customHeight="1" x14ac:dyDescent="0.25">
      <c r="A34" s="74"/>
      <c r="B34" s="84">
        <v>5</v>
      </c>
      <c r="C34" s="84" t="s">
        <v>63</v>
      </c>
      <c r="D34" s="84" t="s">
        <v>26</v>
      </c>
      <c r="E34" s="73">
        <v>304.23</v>
      </c>
      <c r="F34" s="73">
        <v>305.3</v>
      </c>
      <c r="G34" s="73">
        <v>405.49</v>
      </c>
      <c r="H34" s="73">
        <v>-0.35</v>
      </c>
      <c r="I34" s="73">
        <v>-24.97</v>
      </c>
      <c r="J34" s="85">
        <v>0.79669999999999996</v>
      </c>
      <c r="K34" s="85">
        <v>0.47110000000000002</v>
      </c>
      <c r="L34" s="85">
        <v>-1.1676772196007601E-3</v>
      </c>
      <c r="M34" s="85">
        <v>-6.6230608355231501E-4</v>
      </c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</row>
    <row r="35" spans="1:25" ht="22.5" customHeight="1" x14ac:dyDescent="0.25">
      <c r="A35" s="74"/>
      <c r="B35" s="84">
        <v>6</v>
      </c>
      <c r="C35" s="84" t="s">
        <v>38</v>
      </c>
      <c r="D35" s="84" t="s">
        <v>26</v>
      </c>
      <c r="E35" s="73">
        <v>537.41</v>
      </c>
      <c r="F35" s="73">
        <v>537.79999999999995</v>
      </c>
      <c r="G35" s="73">
        <v>510.06</v>
      </c>
      <c r="H35" s="73">
        <v>-7.0000000000000007E-2</v>
      </c>
      <c r="I35" s="73">
        <v>5.36</v>
      </c>
      <c r="J35" s="85">
        <v>2.1600000000000001E-2</v>
      </c>
      <c r="K35" s="85">
        <v>3.4099999999999998E-2</v>
      </c>
      <c r="L35" s="85">
        <v>0</v>
      </c>
      <c r="M35" s="85">
        <v>0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</row>
    <row r="36" spans="1:25" ht="23.1" customHeight="1" x14ac:dyDescent="0.25">
      <c r="A36" s="74"/>
      <c r="B36" s="86" t="s">
        <v>58</v>
      </c>
      <c r="C36" s="86"/>
      <c r="D36" s="86"/>
      <c r="E36" s="87"/>
      <c r="F36" s="87"/>
      <c r="G36" s="87"/>
      <c r="H36" s="87"/>
      <c r="I36" s="87"/>
      <c r="J36" s="88">
        <f>SUM(J30:J35)</f>
        <v>5.8801999999999994</v>
      </c>
      <c r="K36" s="88">
        <f>SUM(K30:K35)</f>
        <v>5.0808</v>
      </c>
      <c r="L36" s="88">
        <f>SUM(L30:L35)</f>
        <v>-0.47183378176235752</v>
      </c>
      <c r="M36" s="85">
        <f>SUM(M30:M35)</f>
        <v>-0.33085199355636413</v>
      </c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</row>
    <row r="37" spans="1:25" ht="22.5" customHeight="1" x14ac:dyDescent="0.25">
      <c r="A37" s="74"/>
      <c r="B37" s="82" t="s">
        <v>156</v>
      </c>
      <c r="C37" s="83"/>
      <c r="D37" s="83"/>
      <c r="E37" s="89"/>
      <c r="F37" s="89"/>
      <c r="G37" s="89"/>
      <c r="H37" s="89"/>
      <c r="I37" s="89"/>
      <c r="J37" s="90"/>
      <c r="K37" s="90"/>
      <c r="L37" s="90"/>
      <c r="M37" s="9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</row>
    <row r="38" spans="1:25" ht="22.5" customHeight="1" x14ac:dyDescent="0.25">
      <c r="A38" s="74"/>
      <c r="B38" s="84">
        <v>1</v>
      </c>
      <c r="C38" s="84" t="s">
        <v>65</v>
      </c>
      <c r="D38" s="84" t="s">
        <v>26</v>
      </c>
      <c r="E38" s="73">
        <v>159.33000000000001</v>
      </c>
      <c r="F38" s="73">
        <v>159.33000000000001</v>
      </c>
      <c r="G38" s="73">
        <v>163.33000000000001</v>
      </c>
      <c r="H38" s="73">
        <v>0</v>
      </c>
      <c r="I38" s="73">
        <v>-2.4500000000000002</v>
      </c>
      <c r="J38" s="85">
        <v>0.59219999999999995</v>
      </c>
      <c r="K38" s="85">
        <v>0.1671</v>
      </c>
      <c r="L38" s="85">
        <v>0</v>
      </c>
      <c r="M38" s="85">
        <v>0</v>
      </c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</row>
    <row r="39" spans="1:25" ht="22.5" customHeight="1" x14ac:dyDescent="0.25">
      <c r="A39" s="74"/>
      <c r="B39" s="84">
        <v>2</v>
      </c>
      <c r="C39" s="84" t="s">
        <v>29</v>
      </c>
      <c r="D39" s="84" t="s">
        <v>30</v>
      </c>
      <c r="E39" s="73">
        <v>110.12</v>
      </c>
      <c r="F39" s="73">
        <v>110.12</v>
      </c>
      <c r="G39" s="73">
        <v>108.85</v>
      </c>
      <c r="H39" s="73">
        <v>0</v>
      </c>
      <c r="I39" s="73">
        <v>1.17</v>
      </c>
      <c r="J39" s="85">
        <v>0.1041</v>
      </c>
      <c r="K39" s="85">
        <v>0.56979999999999997</v>
      </c>
      <c r="L39" s="85">
        <v>0</v>
      </c>
      <c r="M39" s="85">
        <v>0</v>
      </c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</row>
    <row r="40" spans="1:25" ht="22.5" customHeight="1" x14ac:dyDescent="0.25">
      <c r="A40" s="74"/>
      <c r="B40" s="84">
        <v>3</v>
      </c>
      <c r="C40" s="84" t="s">
        <v>51</v>
      </c>
      <c r="D40" s="84" t="s">
        <v>26</v>
      </c>
      <c r="E40" s="73">
        <v>237.53</v>
      </c>
      <c r="F40" s="73">
        <v>237.53</v>
      </c>
      <c r="G40" s="73">
        <v>230.52</v>
      </c>
      <c r="H40" s="73">
        <v>0</v>
      </c>
      <c r="I40" s="73">
        <v>3.04</v>
      </c>
      <c r="J40" s="85">
        <v>0.73660000000000003</v>
      </c>
      <c r="K40" s="85">
        <v>1.8181</v>
      </c>
      <c r="L40" s="85">
        <v>0</v>
      </c>
      <c r="M40" s="85">
        <v>0</v>
      </c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</row>
    <row r="41" spans="1:25" ht="22.5" customHeight="1" x14ac:dyDescent="0.25">
      <c r="A41" s="74"/>
      <c r="B41" s="84">
        <v>4</v>
      </c>
      <c r="C41" s="84" t="s">
        <v>36</v>
      </c>
      <c r="D41" s="84" t="s">
        <v>26</v>
      </c>
      <c r="E41" s="73">
        <v>448.04</v>
      </c>
      <c r="F41" s="73">
        <v>448.04</v>
      </c>
      <c r="G41" s="73">
        <v>547.51</v>
      </c>
      <c r="H41" s="73">
        <v>0</v>
      </c>
      <c r="I41" s="73">
        <v>-18.170000000000002</v>
      </c>
      <c r="J41" s="85">
        <v>0.28549999999999998</v>
      </c>
      <c r="K41" s="85">
        <v>0.32690000000000002</v>
      </c>
      <c r="L41" s="85">
        <v>0</v>
      </c>
      <c r="M41" s="85">
        <v>0</v>
      </c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</row>
    <row r="42" spans="1:25" ht="22.5" customHeight="1" x14ac:dyDescent="0.25">
      <c r="A42" s="74"/>
      <c r="B42" s="84">
        <v>5</v>
      </c>
      <c r="C42" s="84" t="s">
        <v>67</v>
      </c>
      <c r="D42" s="84" t="s">
        <v>30</v>
      </c>
      <c r="E42" s="73">
        <v>72.63</v>
      </c>
      <c r="F42" s="73">
        <v>72.63</v>
      </c>
      <c r="G42" s="73">
        <v>70.900000000000006</v>
      </c>
      <c r="H42" s="73">
        <v>0</v>
      </c>
      <c r="I42" s="73">
        <v>2.44</v>
      </c>
      <c r="J42" s="85">
        <v>0.28439999999999999</v>
      </c>
      <c r="K42" s="85">
        <v>0.22789999999999999</v>
      </c>
      <c r="L42" s="85">
        <v>0</v>
      </c>
      <c r="M42" s="85">
        <v>0</v>
      </c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</row>
    <row r="43" spans="1:25" ht="22.5" customHeight="1" x14ac:dyDescent="0.25">
      <c r="A43" s="74"/>
      <c r="B43" s="84">
        <v>6</v>
      </c>
      <c r="C43" s="84" t="s">
        <v>68</v>
      </c>
      <c r="D43" s="84" t="s">
        <v>30</v>
      </c>
      <c r="E43" s="73">
        <v>322.29000000000002</v>
      </c>
      <c r="F43" s="73">
        <v>322.29000000000002</v>
      </c>
      <c r="G43" s="73">
        <v>320</v>
      </c>
      <c r="H43" s="73">
        <v>0</v>
      </c>
      <c r="I43" s="73">
        <v>0.72</v>
      </c>
      <c r="J43" s="85">
        <v>1.3895999999999999</v>
      </c>
      <c r="K43" s="85">
        <v>0.84540000000000004</v>
      </c>
      <c r="L43" s="85">
        <v>0</v>
      </c>
      <c r="M43" s="85">
        <v>0</v>
      </c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</row>
    <row r="44" spans="1:25" ht="22.5" customHeight="1" x14ac:dyDescent="0.25">
      <c r="A44" s="74"/>
      <c r="B44" s="84">
        <v>7</v>
      </c>
      <c r="C44" s="84" t="s">
        <v>69</v>
      </c>
      <c r="D44" s="84" t="s">
        <v>30</v>
      </c>
      <c r="E44" s="73">
        <v>447.06</v>
      </c>
      <c r="F44" s="73">
        <v>447.06</v>
      </c>
      <c r="G44" s="73">
        <v>544.71</v>
      </c>
      <c r="H44" s="73">
        <v>0</v>
      </c>
      <c r="I44" s="73">
        <v>-17.93</v>
      </c>
      <c r="J44" s="85">
        <v>3.1478000000000002</v>
      </c>
      <c r="K44" s="85">
        <v>2.3913000000000002</v>
      </c>
      <c r="L44" s="85">
        <v>0</v>
      </c>
      <c r="M44" s="85">
        <v>0</v>
      </c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</row>
    <row r="45" spans="1:25" ht="22.5" customHeight="1" x14ac:dyDescent="0.25">
      <c r="A45" s="74"/>
      <c r="B45" s="84">
        <v>8</v>
      </c>
      <c r="C45" s="84" t="s">
        <v>39</v>
      </c>
      <c r="D45" s="84" t="s">
        <v>40</v>
      </c>
      <c r="E45" s="73">
        <v>167.47</v>
      </c>
      <c r="F45" s="73">
        <v>167.47</v>
      </c>
      <c r="G45" s="73">
        <v>159.19999999999999</v>
      </c>
      <c r="H45" s="73">
        <v>0</v>
      </c>
      <c r="I45" s="73">
        <v>5.19</v>
      </c>
      <c r="J45" s="85">
        <v>1.3118000000000001</v>
      </c>
      <c r="K45" s="85">
        <v>1.3013999999999999</v>
      </c>
      <c r="L45" s="85">
        <v>0</v>
      </c>
      <c r="M45" s="85">
        <v>0</v>
      </c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</row>
    <row r="46" spans="1:25" ht="22.5" customHeight="1" x14ac:dyDescent="0.25">
      <c r="A46" s="74"/>
      <c r="B46" s="84">
        <v>9</v>
      </c>
      <c r="C46" s="84" t="s">
        <v>71</v>
      </c>
      <c r="D46" s="84" t="s">
        <v>72</v>
      </c>
      <c r="E46" s="73">
        <v>61.71</v>
      </c>
      <c r="F46" s="73">
        <v>61.71</v>
      </c>
      <c r="G46" s="73">
        <v>60.84</v>
      </c>
      <c r="H46" s="73">
        <v>0</v>
      </c>
      <c r="I46" s="73">
        <v>1.43</v>
      </c>
      <c r="J46" s="85">
        <v>2.5003000000000002</v>
      </c>
      <c r="K46" s="85">
        <v>2.3563999999999998</v>
      </c>
      <c r="L46" s="85">
        <v>0</v>
      </c>
      <c r="M46" s="85">
        <v>0</v>
      </c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</row>
    <row r="47" spans="1:25" ht="22.5" customHeight="1" x14ac:dyDescent="0.25">
      <c r="A47" s="74"/>
      <c r="B47" s="84">
        <v>10</v>
      </c>
      <c r="C47" s="84" t="s">
        <v>73</v>
      </c>
      <c r="D47" s="84" t="s">
        <v>30</v>
      </c>
      <c r="E47" s="73">
        <v>243.2</v>
      </c>
      <c r="F47" s="73">
        <v>243.2</v>
      </c>
      <c r="G47" s="73">
        <v>231.88</v>
      </c>
      <c r="H47" s="73">
        <v>0</v>
      </c>
      <c r="I47" s="73">
        <v>4.88</v>
      </c>
      <c r="J47" s="85">
        <v>1.617</v>
      </c>
      <c r="K47" s="85">
        <v>1.0931</v>
      </c>
      <c r="L47" s="85">
        <v>0</v>
      </c>
      <c r="M47" s="85">
        <v>0</v>
      </c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</row>
    <row r="48" spans="1:25" ht="22.5" customHeight="1" x14ac:dyDescent="0.25">
      <c r="A48" s="74"/>
      <c r="B48" s="84">
        <v>11</v>
      </c>
      <c r="C48" s="84" t="s">
        <v>74</v>
      </c>
      <c r="D48" s="84" t="s">
        <v>53</v>
      </c>
      <c r="E48" s="73">
        <v>660.47</v>
      </c>
      <c r="F48" s="73">
        <v>660.47</v>
      </c>
      <c r="G48" s="73">
        <v>617</v>
      </c>
      <c r="H48" s="73">
        <v>0</v>
      </c>
      <c r="I48" s="73">
        <v>7.05</v>
      </c>
      <c r="J48" s="85">
        <v>4.2221000000000002</v>
      </c>
      <c r="K48" s="85">
        <v>3.9577</v>
      </c>
      <c r="L48" s="85">
        <v>0</v>
      </c>
      <c r="M48" s="85">
        <v>0</v>
      </c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</row>
    <row r="49" spans="1:25" ht="22.5" customHeight="1" x14ac:dyDescent="0.25">
      <c r="A49" s="74"/>
      <c r="B49" s="84">
        <v>12</v>
      </c>
      <c r="C49" s="84" t="s">
        <v>75</v>
      </c>
      <c r="D49" s="84" t="s">
        <v>53</v>
      </c>
      <c r="E49" s="73">
        <v>502.61</v>
      </c>
      <c r="F49" s="73">
        <v>502.61</v>
      </c>
      <c r="G49" s="73">
        <v>475.67</v>
      </c>
      <c r="H49" s="73">
        <v>0</v>
      </c>
      <c r="I49" s="73">
        <v>5.66</v>
      </c>
      <c r="J49" s="85">
        <v>3.1699999999999999E-2</v>
      </c>
      <c r="K49" s="85">
        <v>0.10100000000000001</v>
      </c>
      <c r="L49" s="85">
        <v>0</v>
      </c>
      <c r="M49" s="85">
        <v>0</v>
      </c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</row>
    <row r="50" spans="1:25" ht="22.5" customHeight="1" x14ac:dyDescent="0.25">
      <c r="A50" s="74"/>
      <c r="B50" s="84">
        <v>13</v>
      </c>
      <c r="C50" s="84" t="s">
        <v>52</v>
      </c>
      <c r="D50" s="84" t="s">
        <v>53</v>
      </c>
      <c r="E50" s="73">
        <v>662.54</v>
      </c>
      <c r="F50" s="73">
        <v>662.54</v>
      </c>
      <c r="G50" s="73">
        <v>611.82000000000005</v>
      </c>
      <c r="H50" s="73">
        <v>0</v>
      </c>
      <c r="I50" s="73">
        <v>8.2899999999999991</v>
      </c>
      <c r="J50" s="85">
        <v>2.3441999999999998</v>
      </c>
      <c r="K50" s="85">
        <v>2.1473</v>
      </c>
      <c r="L50" s="85">
        <v>0</v>
      </c>
      <c r="M50" s="85">
        <v>0</v>
      </c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</row>
    <row r="51" spans="1:25" ht="22.5" customHeight="1" x14ac:dyDescent="0.25">
      <c r="A51" s="74"/>
      <c r="B51" s="84">
        <v>14</v>
      </c>
      <c r="C51" s="84" t="s">
        <v>57</v>
      </c>
      <c r="D51" s="84" t="s">
        <v>53</v>
      </c>
      <c r="E51" s="73">
        <v>304.39999999999998</v>
      </c>
      <c r="F51" s="73">
        <v>304.39999999999998</v>
      </c>
      <c r="G51" s="73">
        <v>288.56</v>
      </c>
      <c r="H51" s="73">
        <v>0</v>
      </c>
      <c r="I51" s="73">
        <v>5.49</v>
      </c>
      <c r="J51" s="85">
        <v>0.75839999999999996</v>
      </c>
      <c r="K51" s="85">
        <v>0.90239999999999998</v>
      </c>
      <c r="L51" s="85">
        <v>0</v>
      </c>
      <c r="M51" s="85">
        <v>0</v>
      </c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</row>
    <row r="52" spans="1:25" ht="22.5" customHeight="1" x14ac:dyDescent="0.25">
      <c r="A52" s="74"/>
      <c r="B52" s="84">
        <v>15</v>
      </c>
      <c r="C52" s="84" t="s">
        <v>76</v>
      </c>
      <c r="D52" s="84" t="s">
        <v>77</v>
      </c>
      <c r="E52" s="73">
        <v>2499</v>
      </c>
      <c r="F52" s="73">
        <v>2499</v>
      </c>
      <c r="G52" s="73">
        <v>2499</v>
      </c>
      <c r="H52" s="73">
        <v>0</v>
      </c>
      <c r="I52" s="73">
        <v>0</v>
      </c>
      <c r="J52" s="85">
        <v>0.63500000000000001</v>
      </c>
      <c r="K52" s="85">
        <v>0.51219999999999999</v>
      </c>
      <c r="L52" s="85">
        <v>0</v>
      </c>
      <c r="M52" s="85">
        <v>0</v>
      </c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</row>
    <row r="53" spans="1:25" ht="22.5" customHeight="1" x14ac:dyDescent="0.25">
      <c r="A53" s="74"/>
      <c r="B53" s="84">
        <v>16</v>
      </c>
      <c r="C53" s="84" t="s">
        <v>78</v>
      </c>
      <c r="D53" s="84" t="s">
        <v>77</v>
      </c>
      <c r="E53" s="73">
        <v>599</v>
      </c>
      <c r="F53" s="73">
        <v>599</v>
      </c>
      <c r="G53" s="73">
        <v>599</v>
      </c>
      <c r="H53" s="73">
        <v>0</v>
      </c>
      <c r="I53" s="73">
        <v>0</v>
      </c>
      <c r="J53" s="85">
        <v>0.21099999999999999</v>
      </c>
      <c r="K53" s="85">
        <v>0.16400000000000001</v>
      </c>
      <c r="L53" s="85">
        <v>0</v>
      </c>
      <c r="M53" s="85">
        <v>0</v>
      </c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</row>
    <row r="54" spans="1:25" ht="22.5" customHeight="1" x14ac:dyDescent="0.25">
      <c r="A54" s="74"/>
      <c r="B54" s="84">
        <v>17</v>
      </c>
      <c r="C54" s="84" t="s">
        <v>79</v>
      </c>
      <c r="D54" s="84" t="s">
        <v>77</v>
      </c>
      <c r="E54" s="73">
        <v>1399</v>
      </c>
      <c r="F54" s="73">
        <v>1399</v>
      </c>
      <c r="G54" s="73">
        <v>899</v>
      </c>
      <c r="H54" s="73">
        <v>0</v>
      </c>
      <c r="I54" s="73">
        <v>55.62</v>
      </c>
      <c r="J54" s="85">
        <v>0.9919</v>
      </c>
      <c r="K54" s="85">
        <v>1.0147999999999999</v>
      </c>
      <c r="L54" s="85">
        <v>0</v>
      </c>
      <c r="M54" s="85">
        <v>0</v>
      </c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</row>
    <row r="55" spans="1:25" ht="22.5" customHeight="1" x14ac:dyDescent="0.25">
      <c r="A55" s="74"/>
      <c r="B55" s="84">
        <v>18</v>
      </c>
      <c r="C55" s="84" t="s">
        <v>119</v>
      </c>
      <c r="D55" s="84" t="s">
        <v>80</v>
      </c>
      <c r="E55" s="73">
        <v>4.83</v>
      </c>
      <c r="F55" s="73">
        <v>4.83</v>
      </c>
      <c r="G55" s="73">
        <v>6.55</v>
      </c>
      <c r="H55" s="73">
        <v>0</v>
      </c>
      <c r="I55" s="73">
        <v>-26.26</v>
      </c>
      <c r="J55" s="85">
        <v>8.3627000000000002</v>
      </c>
      <c r="K55" s="85">
        <v>12.9291</v>
      </c>
      <c r="L55" s="85">
        <v>0</v>
      </c>
      <c r="M55" s="85">
        <v>0</v>
      </c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</row>
    <row r="56" spans="1:25" ht="22.5" customHeight="1" x14ac:dyDescent="0.25">
      <c r="A56" s="74"/>
      <c r="B56" s="84">
        <v>19</v>
      </c>
      <c r="C56" s="84" t="s">
        <v>142</v>
      </c>
      <c r="D56" s="84" t="s">
        <v>81</v>
      </c>
      <c r="E56" s="73">
        <v>2566.5</v>
      </c>
      <c r="F56" s="73">
        <v>2566.5</v>
      </c>
      <c r="G56" s="73">
        <v>1976.5</v>
      </c>
      <c r="H56" s="73">
        <v>0</v>
      </c>
      <c r="I56" s="73">
        <v>29.85</v>
      </c>
      <c r="J56" s="85">
        <v>2.0674000000000001</v>
      </c>
      <c r="K56" s="85">
        <v>3.0667</v>
      </c>
      <c r="L56" s="85">
        <v>0</v>
      </c>
      <c r="M56" s="85">
        <v>0</v>
      </c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</row>
    <row r="57" spans="1:25" ht="22.5" customHeight="1" x14ac:dyDescent="0.25">
      <c r="A57" s="74"/>
      <c r="B57" s="84">
        <v>20</v>
      </c>
      <c r="C57" s="84" t="s">
        <v>82</v>
      </c>
      <c r="D57" s="84" t="s">
        <v>30</v>
      </c>
      <c r="E57" s="73">
        <v>387.5</v>
      </c>
      <c r="F57" s="73">
        <v>387.5</v>
      </c>
      <c r="G57" s="73">
        <v>379.68</v>
      </c>
      <c r="H57" s="73">
        <v>0</v>
      </c>
      <c r="I57" s="73">
        <v>2.06</v>
      </c>
      <c r="J57" s="85">
        <v>0.2495</v>
      </c>
      <c r="K57" s="85">
        <v>0.33739999999999998</v>
      </c>
      <c r="L57" s="85">
        <v>0</v>
      </c>
      <c r="M57" s="85">
        <v>0</v>
      </c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</row>
    <row r="58" spans="1:25" ht="22.5" customHeight="1" x14ac:dyDescent="0.25">
      <c r="A58" s="74"/>
      <c r="B58" s="84">
        <v>21</v>
      </c>
      <c r="C58" s="84" t="s">
        <v>43</v>
      </c>
      <c r="D58" s="84" t="s">
        <v>30</v>
      </c>
      <c r="E58" s="73">
        <v>6.24</v>
      </c>
      <c r="F58" s="73">
        <v>6.24</v>
      </c>
      <c r="G58" s="73">
        <v>6.24</v>
      </c>
      <c r="H58" s="73">
        <v>0</v>
      </c>
      <c r="I58" s="73">
        <v>0</v>
      </c>
      <c r="J58" s="85">
        <v>0.34949999999999998</v>
      </c>
      <c r="K58" s="85">
        <v>0.19689999999999999</v>
      </c>
      <c r="L58" s="85">
        <v>0</v>
      </c>
      <c r="M58" s="85">
        <v>0</v>
      </c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</row>
    <row r="59" spans="1:25" ht="22.5" customHeight="1" x14ac:dyDescent="0.25">
      <c r="A59" s="74"/>
      <c r="B59" s="84">
        <v>22</v>
      </c>
      <c r="C59" s="84" t="s">
        <v>83</v>
      </c>
      <c r="D59" s="84" t="s">
        <v>84</v>
      </c>
      <c r="E59" s="73">
        <v>270.39</v>
      </c>
      <c r="F59" s="73">
        <v>270.39</v>
      </c>
      <c r="G59" s="73">
        <v>248.18</v>
      </c>
      <c r="H59" s="73">
        <v>0</v>
      </c>
      <c r="I59" s="73">
        <v>8.9499999999999993</v>
      </c>
      <c r="J59" s="85">
        <v>1.4673</v>
      </c>
      <c r="K59" s="85">
        <v>6.7018000000000004</v>
      </c>
      <c r="L59" s="85">
        <v>0</v>
      </c>
      <c r="M59" s="85">
        <v>0</v>
      </c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</row>
    <row r="60" spans="1:25" ht="22.5" customHeight="1" x14ac:dyDescent="0.25">
      <c r="A60" s="74"/>
      <c r="B60" s="84">
        <v>23</v>
      </c>
      <c r="C60" s="84" t="s">
        <v>85</v>
      </c>
      <c r="D60" s="84" t="s">
        <v>84</v>
      </c>
      <c r="E60" s="73">
        <v>278.57</v>
      </c>
      <c r="F60" s="73">
        <v>278.57</v>
      </c>
      <c r="G60" s="73">
        <v>247.46</v>
      </c>
      <c r="H60" s="73">
        <v>0</v>
      </c>
      <c r="I60" s="73">
        <v>12.57</v>
      </c>
      <c r="J60" s="85">
        <v>1.14E-2</v>
      </c>
      <c r="K60" s="85">
        <v>8.7400000000000005E-2</v>
      </c>
      <c r="L60" s="85">
        <v>0</v>
      </c>
      <c r="M60" s="85">
        <v>0</v>
      </c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</row>
    <row r="61" spans="1:25" ht="22.5" customHeight="1" x14ac:dyDescent="0.25">
      <c r="A61" s="74"/>
      <c r="B61" s="84">
        <v>24</v>
      </c>
      <c r="C61" s="84" t="s">
        <v>86</v>
      </c>
      <c r="D61" s="84" t="s">
        <v>87</v>
      </c>
      <c r="E61" s="73">
        <v>1.79</v>
      </c>
      <c r="F61" s="73">
        <v>1.79</v>
      </c>
      <c r="G61" s="73">
        <v>1.79</v>
      </c>
      <c r="H61" s="73">
        <v>0</v>
      </c>
      <c r="I61" s="73">
        <v>0</v>
      </c>
      <c r="J61" s="85">
        <v>6.4500000000000002E-2</v>
      </c>
      <c r="K61" s="85">
        <v>0.54679999999999995</v>
      </c>
      <c r="L61" s="85">
        <v>0</v>
      </c>
      <c r="M61" s="85">
        <v>0</v>
      </c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</row>
    <row r="62" spans="1:25" ht="23.1" customHeight="1" x14ac:dyDescent="0.25">
      <c r="A62" s="74"/>
      <c r="B62" s="86" t="s">
        <v>58</v>
      </c>
      <c r="C62" s="86"/>
      <c r="D62" s="86"/>
      <c r="E62" s="87"/>
      <c r="F62" s="87"/>
      <c r="G62" s="87"/>
      <c r="H62" s="87"/>
      <c r="I62" s="87"/>
      <c r="J62" s="88">
        <f>SUM(J38:J61)</f>
        <v>33.735900000000015</v>
      </c>
      <c r="K62" s="88">
        <f>SUM(K38:K61)</f>
        <v>43.762900000000002</v>
      </c>
      <c r="L62" s="88">
        <f>SUM(L38:L61)</f>
        <v>0</v>
      </c>
      <c r="M62" s="85">
        <f>SUM(M38:M61)</f>
        <v>0</v>
      </c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</row>
    <row r="63" spans="1:25" x14ac:dyDescent="0.25">
      <c r="A63" s="74"/>
      <c r="B63" s="74"/>
      <c r="C63" s="74"/>
      <c r="D63" s="74"/>
      <c r="E63" s="91"/>
      <c r="F63" s="91"/>
      <c r="G63" s="91"/>
      <c r="H63" s="91"/>
      <c r="I63" s="91"/>
      <c r="J63" s="92"/>
      <c r="K63" s="92"/>
      <c r="L63" s="92"/>
      <c r="M63" s="92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</row>
    <row r="64" spans="1:25" x14ac:dyDescent="0.25">
      <c r="A64" s="74"/>
      <c r="B64" s="74"/>
      <c r="C64" s="74"/>
      <c r="D64" s="74"/>
      <c r="E64" s="91"/>
      <c r="F64" s="91"/>
      <c r="G64" s="91"/>
      <c r="H64" s="91"/>
      <c r="I64" s="91"/>
      <c r="J64" s="92">
        <f>SUM(J28,J36,J62)</f>
        <v>100.00000000000001</v>
      </c>
      <c r="K64" s="92">
        <f>SUM(K28,K36,K62)</f>
        <v>100</v>
      </c>
      <c r="L64" s="92">
        <f>SUM(L28,L36,L62)</f>
        <v>0.13818538043538281</v>
      </c>
      <c r="M64" s="92">
        <f>SUM(M28,M36,M62)</f>
        <v>0.1736145083566481</v>
      </c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</row>
    <row r="65" spans="1:25" x14ac:dyDescent="0.25">
      <c r="A65" s="74"/>
      <c r="B65" s="74"/>
      <c r="C65" s="74"/>
      <c r="D65" s="74"/>
      <c r="E65" s="91"/>
      <c r="F65" s="91"/>
      <c r="G65" s="91"/>
      <c r="H65" s="91"/>
      <c r="I65" s="91"/>
      <c r="J65" s="92"/>
      <c r="K65" s="92"/>
      <c r="L65" s="92"/>
      <c r="M65" s="92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</row>
    <row r="66" spans="1:25" x14ac:dyDescent="0.25">
      <c r="A66" s="74"/>
      <c r="B66" s="74"/>
      <c r="C66" s="74"/>
      <c r="D66" s="74"/>
      <c r="E66" s="91"/>
      <c r="F66" s="91"/>
      <c r="G66" s="91"/>
      <c r="H66" s="91"/>
      <c r="I66" s="91"/>
      <c r="J66" s="92"/>
      <c r="K66" s="92"/>
      <c r="L66" s="92"/>
      <c r="M66" s="92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</row>
    <row r="67" spans="1:25" x14ac:dyDescent="0.25">
      <c r="A67" s="74"/>
      <c r="B67" s="74"/>
      <c r="C67" s="74"/>
      <c r="D67" s="74"/>
      <c r="E67" s="91"/>
      <c r="F67" s="91"/>
      <c r="G67" s="91"/>
      <c r="H67" s="91"/>
      <c r="I67" s="91"/>
      <c r="J67" s="92"/>
      <c r="K67" s="92"/>
      <c r="L67" s="92"/>
      <c r="M67" s="92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</row>
    <row r="68" spans="1:25" x14ac:dyDescent="0.25">
      <c r="A68" s="74"/>
      <c r="B68" s="74"/>
      <c r="C68" s="74"/>
      <c r="D68" s="74"/>
      <c r="E68" s="91"/>
      <c r="F68" s="91"/>
      <c r="G68" s="91"/>
      <c r="H68" s="91"/>
      <c r="I68" s="91"/>
      <c r="J68" s="92"/>
      <c r="K68" s="92"/>
      <c r="L68" s="92"/>
      <c r="M68" s="92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</row>
    <row r="69" spans="1:25" x14ac:dyDescent="0.25">
      <c r="A69" s="74"/>
      <c r="B69" s="74"/>
      <c r="C69" s="74"/>
      <c r="D69" s="74"/>
      <c r="E69" s="91"/>
      <c r="F69" s="91"/>
      <c r="G69" s="91"/>
      <c r="H69" s="91"/>
      <c r="I69" s="91"/>
      <c r="J69" s="92"/>
      <c r="K69" s="92"/>
      <c r="L69" s="92"/>
      <c r="M69" s="92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</row>
    <row r="70" spans="1:25" x14ac:dyDescent="0.25">
      <c r="A70" s="74"/>
      <c r="B70" s="74"/>
      <c r="C70" s="74"/>
      <c r="D70" s="74"/>
      <c r="E70" s="91"/>
      <c r="F70" s="91"/>
      <c r="G70" s="91"/>
      <c r="H70" s="91"/>
      <c r="I70" s="91"/>
      <c r="J70" s="92"/>
      <c r="K70" s="92"/>
      <c r="L70" s="92"/>
      <c r="M70" s="92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</row>
    <row r="71" spans="1:25" x14ac:dyDescent="0.25">
      <c r="A71" s="60"/>
      <c r="B71" s="60"/>
      <c r="C71" s="60"/>
      <c r="D71" s="60"/>
      <c r="E71" s="93"/>
      <c r="F71" s="93"/>
      <c r="G71" s="93"/>
      <c r="H71" s="93"/>
      <c r="I71" s="93"/>
      <c r="J71" s="94"/>
      <c r="K71" s="94"/>
      <c r="L71" s="94"/>
      <c r="M71" s="94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</row>
    <row r="72" spans="1:25" x14ac:dyDescent="0.25">
      <c r="A72" s="60"/>
      <c r="B72" s="60"/>
      <c r="C72" s="60"/>
      <c r="D72" s="60"/>
      <c r="E72" s="93"/>
      <c r="F72" s="93"/>
      <c r="G72" s="93"/>
      <c r="H72" s="93"/>
      <c r="I72" s="93"/>
      <c r="J72" s="94"/>
      <c r="K72" s="94"/>
      <c r="L72" s="94"/>
      <c r="M72" s="94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</row>
    <row r="73" spans="1:25" x14ac:dyDescent="0.25">
      <c r="A73" s="60"/>
      <c r="B73" s="60"/>
      <c r="C73" s="60"/>
      <c r="D73" s="60"/>
      <c r="E73" s="93"/>
      <c r="F73" s="93"/>
      <c r="G73" s="93"/>
      <c r="H73" s="93"/>
      <c r="I73" s="93"/>
      <c r="J73" s="94"/>
      <c r="K73" s="94"/>
      <c r="L73" s="94"/>
      <c r="M73" s="94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</row>
    <row r="74" spans="1:25" x14ac:dyDescent="0.25">
      <c r="A74" s="60"/>
      <c r="B74" s="60"/>
      <c r="C74" s="60"/>
      <c r="D74" s="60"/>
      <c r="E74" s="93"/>
      <c r="F74" s="93"/>
      <c r="G74" s="93"/>
      <c r="H74" s="93"/>
      <c r="I74" s="93"/>
      <c r="J74" s="94"/>
      <c r="K74" s="94"/>
      <c r="L74" s="94"/>
      <c r="M74" s="94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</row>
    <row r="75" spans="1:25" x14ac:dyDescent="0.25">
      <c r="A75" s="60"/>
      <c r="B75" s="60"/>
      <c r="C75" s="60"/>
      <c r="D75" s="60"/>
      <c r="E75" s="93"/>
      <c r="F75" s="93"/>
      <c r="G75" s="93"/>
      <c r="H75" s="93"/>
      <c r="I75" s="93"/>
      <c r="J75" s="94"/>
      <c r="K75" s="94"/>
      <c r="L75" s="94"/>
      <c r="M75" s="94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</row>
    <row r="76" spans="1:25" x14ac:dyDescent="0.25">
      <c r="A76" s="60"/>
      <c r="B76" s="60"/>
      <c r="C76" s="60"/>
      <c r="D76" s="60"/>
      <c r="E76" s="93"/>
      <c r="F76" s="93"/>
      <c r="G76" s="93"/>
      <c r="H76" s="93"/>
      <c r="I76" s="93"/>
      <c r="J76" s="94"/>
      <c r="K76" s="94"/>
      <c r="L76" s="94"/>
      <c r="M76" s="94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</row>
    <row r="77" spans="1:25" x14ac:dyDescent="0.25">
      <c r="A77" s="60"/>
      <c r="B77" s="60"/>
      <c r="C77" s="60"/>
      <c r="D77" s="60"/>
      <c r="E77" s="93"/>
      <c r="F77" s="93"/>
      <c r="G77" s="93"/>
      <c r="H77" s="93"/>
      <c r="I77" s="93"/>
      <c r="J77" s="94"/>
      <c r="K77" s="94"/>
      <c r="L77" s="94"/>
      <c r="M77" s="94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</row>
    <row r="78" spans="1:25" x14ac:dyDescent="0.25">
      <c r="A78" s="60"/>
      <c r="B78" s="60"/>
      <c r="C78" s="60"/>
      <c r="D78" s="60"/>
      <c r="E78" s="93"/>
      <c r="F78" s="93"/>
      <c r="G78" s="93"/>
      <c r="H78" s="93"/>
      <c r="I78" s="93"/>
      <c r="J78" s="94"/>
      <c r="K78" s="94"/>
      <c r="L78" s="94"/>
      <c r="M78" s="94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</row>
    <row r="79" spans="1:25" x14ac:dyDescent="0.25">
      <c r="A79" s="60"/>
      <c r="B79" s="60"/>
      <c r="C79" s="60"/>
      <c r="D79" s="60"/>
      <c r="E79" s="93"/>
      <c r="F79" s="93"/>
      <c r="G79" s="93"/>
      <c r="H79" s="93"/>
      <c r="I79" s="93"/>
      <c r="J79" s="94"/>
      <c r="K79" s="94"/>
      <c r="L79" s="94"/>
      <c r="M79" s="94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</row>
    <row r="80" spans="1:25" x14ac:dyDescent="0.25">
      <c r="A80" s="60"/>
      <c r="B80" s="60"/>
      <c r="C80" s="60"/>
      <c r="D80" s="60"/>
      <c r="E80" s="93"/>
      <c r="F80" s="93"/>
      <c r="G80" s="93"/>
      <c r="H80" s="93"/>
      <c r="I80" s="93"/>
      <c r="J80" s="94"/>
      <c r="K80" s="94"/>
      <c r="L80" s="94"/>
      <c r="M80" s="94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</row>
    <row r="81" spans="1:25" x14ac:dyDescent="0.25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</row>
    <row r="82" spans="1:25" x14ac:dyDescent="0.25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</row>
    <row r="83" spans="1:25" x14ac:dyDescent="0.25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</row>
    <row r="84" spans="1:25" x14ac:dyDescent="0.25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</row>
    <row r="85" spans="1:25" x14ac:dyDescent="0.2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</row>
    <row r="86" spans="1:25" x14ac:dyDescent="0.25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</row>
    <row r="87" spans="1:25" x14ac:dyDescent="0.25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</row>
    <row r="88" spans="1:25" x14ac:dyDescent="0.25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</row>
    <row r="89" spans="1:25" x14ac:dyDescent="0.25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</row>
    <row r="90" spans="1:25" x14ac:dyDescent="0.25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</row>
    <row r="91" spans="1:25" x14ac:dyDescent="0.2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</row>
    <row r="92" spans="1:25" x14ac:dyDescent="0.25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</row>
    <row r="93" spans="1:25" x14ac:dyDescent="0.25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</row>
    <row r="94" spans="1:25" x14ac:dyDescent="0.25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</row>
    <row r="95" spans="1:25" x14ac:dyDescent="0.2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</row>
    <row r="96" spans="1:25" x14ac:dyDescent="0.25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</row>
    <row r="97" spans="1:25" x14ac:dyDescent="0.25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</row>
    <row r="98" spans="1:25" x14ac:dyDescent="0.25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</row>
    <row r="99" spans="1:25" x14ac:dyDescent="0.25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</row>
    <row r="100" spans="1:25" x14ac:dyDescent="0.25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</row>
    <row r="101" spans="1:25" x14ac:dyDescent="0.25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</row>
    <row r="102" spans="1:25" x14ac:dyDescent="0.25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</row>
    <row r="103" spans="1:25" x14ac:dyDescent="0.25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</row>
    <row r="104" spans="1:25" x14ac:dyDescent="0.25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</row>
    <row r="105" spans="1:25" x14ac:dyDescent="0.2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</row>
    <row r="106" spans="1:25" x14ac:dyDescent="0.25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</row>
    <row r="107" spans="1:25" x14ac:dyDescent="0.25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</row>
    <row r="108" spans="1:25" x14ac:dyDescent="0.25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</row>
    <row r="109" spans="1:25" x14ac:dyDescent="0.25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</row>
    <row r="110" spans="1:25" x14ac:dyDescent="0.2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</row>
    <row r="111" spans="1:25" x14ac:dyDescent="0.25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</row>
    <row r="112" spans="1:25" x14ac:dyDescent="0.25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</row>
    <row r="113" spans="1:25" x14ac:dyDescent="0.25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</row>
    <row r="114" spans="1:25" x14ac:dyDescent="0.25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</row>
    <row r="115" spans="1:25" x14ac:dyDescent="0.2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</row>
    <row r="116" spans="1:25" x14ac:dyDescent="0.25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</row>
    <row r="117" spans="1:25" x14ac:dyDescent="0.25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</row>
    <row r="118" spans="1:25" x14ac:dyDescent="0.25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</row>
    <row r="119" spans="1:25" x14ac:dyDescent="0.25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</row>
    <row r="120" spans="1:25" x14ac:dyDescent="0.25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</row>
    <row r="121" spans="1:25" x14ac:dyDescent="0.25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</row>
    <row r="122" spans="1:25" x14ac:dyDescent="0.25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</row>
    <row r="123" spans="1:25" x14ac:dyDescent="0.25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</row>
    <row r="124" spans="1:25" x14ac:dyDescent="0.25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</row>
    <row r="125" spans="1:25" x14ac:dyDescent="0.2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</row>
    <row r="126" spans="1:25" x14ac:dyDescent="0.25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</row>
    <row r="127" spans="1:25" x14ac:dyDescent="0.25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</row>
    <row r="128" spans="1:25" x14ac:dyDescent="0.25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</row>
    <row r="129" spans="1:25" x14ac:dyDescent="0.25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</row>
    <row r="130" spans="1:25" x14ac:dyDescent="0.25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</row>
    <row r="131" spans="1:25" x14ac:dyDescent="0.25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</row>
    <row r="132" spans="1:25" x14ac:dyDescent="0.25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</row>
    <row r="133" spans="1:25" x14ac:dyDescent="0.25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</row>
    <row r="134" spans="1:25" x14ac:dyDescent="0.2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</row>
    <row r="135" spans="1:25" x14ac:dyDescent="0.2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</row>
    <row r="136" spans="1:25" x14ac:dyDescent="0.25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</row>
    <row r="137" spans="1:25" x14ac:dyDescent="0.25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</row>
    <row r="138" spans="1:25" x14ac:dyDescent="0.25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</row>
    <row r="139" spans="1:25" x14ac:dyDescent="0.25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</row>
    <row r="140" spans="1:25" x14ac:dyDescent="0.25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</row>
    <row r="141" spans="1:25" x14ac:dyDescent="0.25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</row>
    <row r="142" spans="1:25" x14ac:dyDescent="0.25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</row>
    <row r="143" spans="1:25" x14ac:dyDescent="0.25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</row>
    <row r="144" spans="1:25" x14ac:dyDescent="0.25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</row>
    <row r="145" spans="1:25" x14ac:dyDescent="0.25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</row>
    <row r="146" spans="1:25" x14ac:dyDescent="0.25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</row>
    <row r="147" spans="1:25" x14ac:dyDescent="0.25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</row>
    <row r="148" spans="1:25" x14ac:dyDescent="0.25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</row>
    <row r="149" spans="1:25" x14ac:dyDescent="0.25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</row>
    <row r="150" spans="1:25" x14ac:dyDescent="0.25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</row>
    <row r="151" spans="1:25" x14ac:dyDescent="0.25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</row>
    <row r="152" spans="1:25" x14ac:dyDescent="0.25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</row>
    <row r="153" spans="1:25" x14ac:dyDescent="0.25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</row>
    <row r="154" spans="1:25" x14ac:dyDescent="0.25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</row>
    <row r="155" spans="1:25" x14ac:dyDescent="0.25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</row>
    <row r="156" spans="1:25" x14ac:dyDescent="0.25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</row>
    <row r="157" spans="1:25" x14ac:dyDescent="0.25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</row>
    <row r="158" spans="1:25" x14ac:dyDescent="0.25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</row>
    <row r="159" spans="1:25" x14ac:dyDescent="0.25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</row>
    <row r="160" spans="1:25" x14ac:dyDescent="0.25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</row>
    <row r="161" spans="1:25" x14ac:dyDescent="0.25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</row>
    <row r="162" spans="1:25" x14ac:dyDescent="0.25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</row>
    <row r="163" spans="1:25" x14ac:dyDescent="0.25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</row>
    <row r="164" spans="1:25" x14ac:dyDescent="0.25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</row>
    <row r="165" spans="1:25" x14ac:dyDescent="0.25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</row>
    <row r="166" spans="1:25" x14ac:dyDescent="0.25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</row>
    <row r="167" spans="1:25" x14ac:dyDescent="0.25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</row>
    <row r="168" spans="1:25" x14ac:dyDescent="0.25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</row>
    <row r="169" spans="1:25" x14ac:dyDescent="0.25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</row>
    <row r="170" spans="1:25" x14ac:dyDescent="0.25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</row>
    <row r="171" spans="1:25" x14ac:dyDescent="0.25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</row>
    <row r="172" spans="1:25" x14ac:dyDescent="0.25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</row>
    <row r="173" spans="1:25" x14ac:dyDescent="0.25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</row>
    <row r="174" spans="1:25" x14ac:dyDescent="0.25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</row>
    <row r="175" spans="1:25" x14ac:dyDescent="0.25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</row>
    <row r="176" spans="1:25" x14ac:dyDescent="0.25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</row>
    <row r="177" spans="1:25" x14ac:dyDescent="0.25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</row>
    <row r="178" spans="1:25" x14ac:dyDescent="0.25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</row>
    <row r="179" spans="1:25" x14ac:dyDescent="0.25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</row>
  </sheetData>
  <mergeCells count="10">
    <mergeCell ref="E4:G4"/>
    <mergeCell ref="H4:I4"/>
    <mergeCell ref="J4:K4"/>
    <mergeCell ref="L4:M4"/>
    <mergeCell ref="B6:M6"/>
    <mergeCell ref="B62:I62"/>
    <mergeCell ref="B28:I28"/>
    <mergeCell ref="B29:M29"/>
    <mergeCell ref="B36:I36"/>
    <mergeCell ref="B37:M37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U104"/>
  <sheetViews>
    <sheetView tabSelected="1" view="pageBreakPreview" topLeftCell="A85" zoomScale="120" zoomScaleNormal="120" zoomScaleSheetLayoutView="120" workbookViewId="0">
      <selection activeCell="C102" sqref="C102"/>
    </sheetView>
  </sheetViews>
  <sheetFormatPr defaultRowHeight="12.75" x14ac:dyDescent="0.25"/>
  <cols>
    <col min="1" max="1" width="26.42578125" style="22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52" t="s">
        <v>121</v>
      </c>
      <c r="B3" s="53"/>
      <c r="C3" s="53"/>
      <c r="D3" s="54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52" t="s">
        <v>126</v>
      </c>
      <c r="B16" s="53"/>
      <c r="C16" s="53"/>
      <c r="D16" s="54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52" t="s">
        <v>127</v>
      </c>
      <c r="B29" s="53"/>
      <c r="C29" s="53"/>
      <c r="D29" s="54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52" t="s">
        <v>131</v>
      </c>
      <c r="B42" s="53"/>
      <c r="C42" s="53"/>
      <c r="D42" s="54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5" thickBot="1" x14ac:dyDescent="0.3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s="28" customFormat="1" ht="13.5" thickBot="1" x14ac:dyDescent="0.3">
      <c r="A52" s="29" t="s">
        <v>102</v>
      </c>
      <c r="B52" s="32">
        <v>302.38</v>
      </c>
      <c r="C52" s="32">
        <v>-1.66</v>
      </c>
      <c r="D52" s="32">
        <v>-3.21</v>
      </c>
    </row>
    <row r="53" spans="1:1021 1025:2045 2049:3069 3073:4093 4097:5117 5121:6141 6145:7165 7169:8189 8193:9213 9217:10237 10241:11261 11265:12285 12289:13309 13313:14333 14337:15357 15361:16349" s="28" customFormat="1" ht="13.5" thickBot="1" x14ac:dyDescent="0.3">
      <c r="A53" s="29" t="s">
        <v>103</v>
      </c>
      <c r="B53" s="32">
        <v>299.32</v>
      </c>
      <c r="C53" s="32">
        <f>B53/B52*100-100</f>
        <v>-1.0119716912494283</v>
      </c>
      <c r="D53" s="32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8" customFormat="1" ht="13.5" thickBot="1" x14ac:dyDescent="0.3">
      <c r="A54" s="29" t="s">
        <v>104</v>
      </c>
      <c r="B54" s="32">
        <v>299.26</v>
      </c>
      <c r="C54" s="32">
        <f>B54/B53*100-100</f>
        <v>-2.0045436322334353E-2</v>
      </c>
      <c r="D54" s="32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8" customFormat="1" ht="15.75" customHeight="1" thickBot="1" x14ac:dyDescent="0.3">
      <c r="A55" s="52" t="s">
        <v>136</v>
      </c>
      <c r="B55" s="53"/>
      <c r="C55" s="53"/>
      <c r="D55" s="54"/>
    </row>
    <row r="56" spans="1:1021 1025:2045 2049:3069 3073:4093 4097:5117 5121:6141 6145:7165 7169:8189 8193:9213 9217:10237 10241:11261 11265:12285 12289:13309 13313:14333 14337:15357 15361:16349" s="28" customFormat="1" ht="13.5" thickBot="1" x14ac:dyDescent="0.3">
      <c r="A56" s="29" t="s">
        <v>93</v>
      </c>
      <c r="B56" s="32">
        <v>308.58</v>
      </c>
      <c r="C56" s="32">
        <v>3.11</v>
      </c>
      <c r="D56" s="32">
        <v>-0.87</v>
      </c>
    </row>
    <row r="57" spans="1:1021 1025:2045 2049:3069 3073:4093 4097:5117 5121:6141 6145:7165 7169:8189 8193:9213 9217:10237 10241:11261 11265:12285 12289:13309 13313:14333 14337:15357 15361:16349" s="28" customFormat="1" ht="13.5" thickBot="1" x14ac:dyDescent="0.3">
      <c r="A57" s="29" t="s">
        <v>94</v>
      </c>
      <c r="B57" s="32">
        <v>318.57</v>
      </c>
      <c r="C57" s="32">
        <v>3.24</v>
      </c>
      <c r="D57" s="32">
        <v>2.63</v>
      </c>
    </row>
    <row r="58" spans="1:1021 1025:2045 2049:3069 3073:4093 4097:5117 5121:6141 6145:7165 7169:8189 8193:9213 9217:10237 10241:11261 11265:12285 12289:13309 13313:14333 14337:15357 15361:16349" s="28" customFormat="1" ht="13.5" thickBot="1" x14ac:dyDescent="0.3">
      <c r="A58" s="44" t="s">
        <v>95</v>
      </c>
      <c r="B58" s="45">
        <v>325</v>
      </c>
      <c r="C58" s="45">
        <v>2.02</v>
      </c>
      <c r="D58" s="45">
        <v>4.47</v>
      </c>
    </row>
    <row r="59" spans="1:1021 1025:2045 2049:3069 3073:4093 4097:5117 5121:6141 6145:7165 7169:8189 8193:9213 9217:10237 10241:11261 11265:12285 12289:13309 13313:14333 14337:15357 15361:16349" ht="20.45" customHeight="1" thickBot="1" x14ac:dyDescent="0.3">
      <c r="A59" s="48" t="s">
        <v>105</v>
      </c>
      <c r="B59" s="48"/>
      <c r="C59" s="48"/>
      <c r="D59" s="48"/>
    </row>
    <row r="60" spans="1:1021 1025:2045 2049:3069 3073:4093 4097:5117 5121:6141 6145:7165 7169:8189 8193:9213 9217:10237 10241:11261 11265:12285 12289:13309 13313:14333 14337:15357 15361:16349" ht="43.15" customHeight="1" thickBot="1" x14ac:dyDescent="0.3">
      <c r="A60" s="6" t="s">
        <v>90</v>
      </c>
      <c r="B60" s="7" t="s">
        <v>115</v>
      </c>
      <c r="C60" s="7" t="s">
        <v>106</v>
      </c>
      <c r="D60" s="7" t="s">
        <v>107</v>
      </c>
    </row>
    <row r="61" spans="1:1021 1025:2045 2049:3069 3073:4093 4097:5117 5121:6141 6145:7165 7169:8189 8193:9213 9217:10237 10241:11261 11265:12285 12289:13309 13313:14333 14337:15357 15361:16349" ht="15.95" customHeight="1" thickBot="1" x14ac:dyDescent="0.3">
      <c r="A61" s="49" t="s">
        <v>121</v>
      </c>
      <c r="B61" s="50"/>
      <c r="C61" s="50"/>
      <c r="D61" s="51"/>
    </row>
    <row r="62" spans="1:1021 1025:2045 2049:3069 3073:4093 4097:5117 5121:6141 6145:7165 7169:8189 8193:9213 9217:10237 10241:11261 11265:12285 12289:13309 13313:14333 14337:15357 15361:16349" ht="15.95" customHeight="1" thickBot="1" x14ac:dyDescent="0.3">
      <c r="A62" s="8" t="s">
        <v>108</v>
      </c>
      <c r="B62" s="9">
        <v>164.49</v>
      </c>
      <c r="C62" s="9">
        <v>3.1716495923060961</v>
      </c>
      <c r="D62" s="9">
        <v>16.244611434359626</v>
      </c>
    </row>
    <row r="63" spans="1:1021 1025:2045 2049:3069 3073:4093 4097:5117 5121:6141 6145:7165 7169:8189 8193:9213 9217:10237 10241:11261 11265:12285 12289:13309 13313:14333 14337:15357 15361:16349" ht="15.95" customHeight="1" thickBot="1" x14ac:dyDescent="0.3">
      <c r="A63" s="8" t="s">
        <v>109</v>
      </c>
      <c r="B63" s="9">
        <v>175.27</v>
      </c>
      <c r="C63" s="9">
        <v>6.5535898838835323</v>
      </c>
      <c r="D63" s="9">
        <v>18.05078467030377</v>
      </c>
    </row>
    <row r="64" spans="1:1021 1025:2045 2049:3069 3073:4093 4097:5117 5121:6141 6145:7165 7169:8189 8193:9213 9217:10237 10241:11261 11265:12285 12289:13309 13313:14333 14337:15357 15361:16349" ht="15.95" customHeight="1" thickBot="1" x14ac:dyDescent="0.3">
      <c r="A64" s="8" t="s">
        <v>120</v>
      </c>
      <c r="B64" s="10">
        <v>177.28</v>
      </c>
      <c r="C64" s="10">
        <v>1.146802076795808</v>
      </c>
      <c r="D64" s="10">
        <v>17.427303437769098</v>
      </c>
    </row>
    <row r="65" spans="1:7" ht="13.5" thickBot="1" x14ac:dyDescent="0.3">
      <c r="A65" s="6" t="s">
        <v>125</v>
      </c>
      <c r="B65" s="10">
        <v>185.97</v>
      </c>
      <c r="C65" s="10">
        <v>4.90185018050542</v>
      </c>
      <c r="D65" s="10">
        <v>16.644365461007737</v>
      </c>
    </row>
    <row r="66" spans="1:7" ht="13.5" thickBot="1" x14ac:dyDescent="0.3">
      <c r="A66" s="49" t="s">
        <v>126</v>
      </c>
      <c r="B66" s="50"/>
      <c r="C66" s="50"/>
      <c r="D66" s="51"/>
    </row>
    <row r="67" spans="1:7" ht="13.5" thickBot="1" x14ac:dyDescent="0.3">
      <c r="A67" s="8" t="s">
        <v>108</v>
      </c>
      <c r="B67" s="9">
        <v>214.22</v>
      </c>
      <c r="C67" s="9">
        <v>15.19062214335645</v>
      </c>
      <c r="D67" s="9">
        <v>30.232840902182488</v>
      </c>
    </row>
    <row r="68" spans="1:7" ht="13.5" thickBot="1" x14ac:dyDescent="0.3">
      <c r="A68" s="8" t="s">
        <v>109</v>
      </c>
      <c r="B68" s="9">
        <v>221.39</v>
      </c>
      <c r="C68" s="9">
        <v>3.3470264214358991</v>
      </c>
      <c r="D68" s="9">
        <v>26.313687453642927</v>
      </c>
    </row>
    <row r="69" spans="1:7" ht="14.25" customHeight="1" thickBot="1" x14ac:dyDescent="0.3">
      <c r="A69" s="8" t="s">
        <v>120</v>
      </c>
      <c r="B69" s="9">
        <v>239.15</v>
      </c>
      <c r="C69" s="9">
        <v>8.0220425493473044</v>
      </c>
      <c r="D69" s="9">
        <v>34.899593862815891</v>
      </c>
    </row>
    <row r="70" spans="1:7" ht="15" customHeight="1" thickBot="1" x14ac:dyDescent="0.3">
      <c r="A70" s="6" t="s">
        <v>125</v>
      </c>
      <c r="B70" s="10">
        <v>260.18</v>
      </c>
      <c r="C70" s="10">
        <v>8.7936441563872165</v>
      </c>
      <c r="D70" s="10">
        <v>39.904285637468405</v>
      </c>
    </row>
    <row r="71" spans="1:7" ht="15" customHeight="1" thickBot="1" x14ac:dyDescent="0.3">
      <c r="A71" s="52" t="s">
        <v>127</v>
      </c>
      <c r="B71" s="53"/>
      <c r="C71" s="53"/>
      <c r="D71" s="54"/>
      <c r="E71" s="33"/>
      <c r="F71" s="33"/>
      <c r="G71" s="33"/>
    </row>
    <row r="72" spans="1:7" ht="15" customHeight="1" thickBot="1" x14ac:dyDescent="0.3">
      <c r="A72" s="8" t="s">
        <v>108</v>
      </c>
      <c r="B72" s="10">
        <v>277.94</v>
      </c>
      <c r="C72" s="10">
        <v>6.8260435083403763</v>
      </c>
      <c r="D72" s="10">
        <v>29.745121837363456</v>
      </c>
    </row>
    <row r="73" spans="1:7" ht="15" customHeight="1" thickBot="1" x14ac:dyDescent="0.3">
      <c r="A73" s="8" t="s">
        <v>128</v>
      </c>
      <c r="B73" s="10">
        <v>295.24666666666667</v>
      </c>
      <c r="C73" s="10">
        <v>6.2267635700750787</v>
      </c>
      <c r="D73" s="10">
        <v>33.360434828432489</v>
      </c>
    </row>
    <row r="74" spans="1:7" ht="13.5" customHeight="1" thickBot="1" x14ac:dyDescent="0.3">
      <c r="A74" s="29" t="s">
        <v>129</v>
      </c>
      <c r="B74" s="30">
        <v>312.48</v>
      </c>
      <c r="C74" s="30">
        <v>5.8369273150134404</v>
      </c>
      <c r="D74" s="30">
        <v>30.662763955676354</v>
      </c>
      <c r="E74" s="33"/>
      <c r="F74" s="33"/>
      <c r="G74" s="33"/>
    </row>
    <row r="75" spans="1:7" ht="13.5" customHeight="1" thickBot="1" x14ac:dyDescent="0.3">
      <c r="A75" s="31" t="s">
        <v>130</v>
      </c>
      <c r="B75" s="30">
        <v>306.61666666666667</v>
      </c>
      <c r="C75" s="30">
        <v>-1.8763867554190199</v>
      </c>
      <c r="D75" s="30">
        <v>17.847900171676017</v>
      </c>
    </row>
    <row r="76" spans="1:7" ht="13.5" customHeight="1" thickBot="1" x14ac:dyDescent="0.3">
      <c r="A76" s="52" t="s">
        <v>131</v>
      </c>
      <c r="B76" s="53"/>
      <c r="C76" s="53"/>
      <c r="D76" s="54"/>
    </row>
    <row r="77" spans="1:7" ht="13.5" customHeight="1" thickBot="1" x14ac:dyDescent="0.3">
      <c r="A77" s="38" t="s">
        <v>108</v>
      </c>
      <c r="B77" s="34">
        <f>AVERAGE(B43:B45)</f>
        <v>310.92666666666668</v>
      </c>
      <c r="C77" s="35">
        <f>B77/B75*100-100</f>
        <v>1.4056639669511384</v>
      </c>
      <c r="D77" s="35">
        <f>B77/B72*100-100</f>
        <v>11.868268930944325</v>
      </c>
    </row>
    <row r="78" spans="1:7" ht="15" customHeight="1" thickBot="1" x14ac:dyDescent="0.3">
      <c r="A78" s="8" t="s">
        <v>128</v>
      </c>
      <c r="B78" s="39">
        <f>AVERAGE(B46:B48)</f>
        <v>315.93666666666667</v>
      </c>
      <c r="C78" s="40">
        <f>B78/B77*100-100</f>
        <v>1.6113124209352634</v>
      </c>
      <c r="D78" s="41">
        <f>B78/B73*100-100</f>
        <v>7.0076997764580966</v>
      </c>
    </row>
    <row r="79" spans="1:7" ht="13.5" thickBot="1" x14ac:dyDescent="0.3">
      <c r="A79" s="8" t="s">
        <v>129</v>
      </c>
      <c r="B79" s="39">
        <f>AVERAGE(B49:B51)</f>
        <v>310.56</v>
      </c>
      <c r="C79" s="40">
        <f>B79/B78*100-100</f>
        <v>-1.701817874890537</v>
      </c>
      <c r="D79" s="41">
        <f>B79/B74*100-100</f>
        <v>-0.61443932411674496</v>
      </c>
      <c r="F79" s="37"/>
      <c r="G79" s="37"/>
    </row>
    <row r="80" spans="1:7" ht="13.5" thickBot="1" x14ac:dyDescent="0.3">
      <c r="A80" s="31" t="s">
        <v>130</v>
      </c>
      <c r="B80" s="39">
        <f>AVERAGE(B52:B54)</f>
        <v>300.32</v>
      </c>
      <c r="C80" s="40">
        <f>B80/B79*100-100</f>
        <v>-3.2972694487377652</v>
      </c>
      <c r="D80" s="41">
        <f>B80/B75*100-100</f>
        <v>-2.0535956949502747</v>
      </c>
      <c r="F80" s="37"/>
      <c r="G80" s="37"/>
    </row>
    <row r="81" spans="1:7" x14ac:dyDescent="0.25">
      <c r="A81" s="55" t="s">
        <v>136</v>
      </c>
      <c r="B81" s="56"/>
      <c r="C81" s="56"/>
      <c r="D81" s="57"/>
      <c r="F81" s="37"/>
      <c r="G81" s="37"/>
    </row>
    <row r="82" spans="1:7" x14ac:dyDescent="0.25">
      <c r="A82" s="46" t="s">
        <v>108</v>
      </c>
      <c r="B82" s="43">
        <f>AVERAGE(B56:B58)</f>
        <v>317.38333333333333</v>
      </c>
      <c r="C82" s="43">
        <f>B82/B80*100-100</f>
        <v>5.6817172793464721</v>
      </c>
      <c r="D82" s="43">
        <f>B82/B77*100-100</f>
        <v>2.0765882630416428</v>
      </c>
      <c r="F82" s="37"/>
      <c r="G82" s="37"/>
    </row>
    <row r="83" spans="1:7" ht="12.75" customHeight="1" thickBot="1" x14ac:dyDescent="0.3">
      <c r="A83" s="36" t="s">
        <v>110</v>
      </c>
      <c r="B83" s="36"/>
      <c r="C83" s="36"/>
      <c r="D83" s="36"/>
    </row>
    <row r="84" spans="1:7" ht="42" customHeight="1" thickBot="1" x14ac:dyDescent="0.3">
      <c r="A84" s="11" t="s">
        <v>90</v>
      </c>
      <c r="B84" s="12" t="s">
        <v>115</v>
      </c>
      <c r="C84" s="12" t="s">
        <v>111</v>
      </c>
      <c r="D84" s="13" t="s">
        <v>112</v>
      </c>
    </row>
    <row r="85" spans="1:7" ht="15.95" customHeight="1" thickBot="1" x14ac:dyDescent="0.3">
      <c r="A85" s="49" t="s">
        <v>126</v>
      </c>
      <c r="B85" s="50"/>
      <c r="C85" s="50"/>
      <c r="D85" s="51"/>
    </row>
    <row r="86" spans="1:7" ht="17.25" customHeight="1" thickBot="1" x14ac:dyDescent="0.3">
      <c r="A86" s="18" t="s">
        <v>113</v>
      </c>
      <c r="B86" s="19">
        <v>217.81</v>
      </c>
      <c r="C86" s="20">
        <v>19.926219579341492</v>
      </c>
      <c r="D86" s="20">
        <v>28.214033435366161</v>
      </c>
    </row>
    <row r="87" spans="1:7" ht="14.25" customHeight="1" thickBot="1" x14ac:dyDescent="0.3">
      <c r="A87" s="15" t="s">
        <v>114</v>
      </c>
      <c r="B87" s="16">
        <v>249.67</v>
      </c>
      <c r="C87" s="17">
        <v>14.62742757449152</v>
      </c>
      <c r="D87" s="17">
        <v>37.468340491135308</v>
      </c>
      <c r="F87" s="33"/>
    </row>
    <row r="88" spans="1:7" ht="20.25" customHeight="1" thickBot="1" x14ac:dyDescent="0.3">
      <c r="A88" s="49" t="s">
        <v>127</v>
      </c>
      <c r="B88" s="50"/>
      <c r="C88" s="50"/>
      <c r="D88" s="51"/>
    </row>
    <row r="89" spans="1:7" ht="15" customHeight="1" thickBot="1" x14ac:dyDescent="0.3">
      <c r="A89" s="18" t="s">
        <v>113</v>
      </c>
      <c r="B89" s="25">
        <v>286.59499999999997</v>
      </c>
      <c r="C89" s="17">
        <v>14.789522169263421</v>
      </c>
      <c r="D89" s="17">
        <v>31.580276387677316</v>
      </c>
    </row>
    <row r="90" spans="1:7" ht="11.25" customHeight="1" thickBot="1" x14ac:dyDescent="0.3">
      <c r="A90" s="18" t="s">
        <v>114</v>
      </c>
      <c r="B90" s="25">
        <v>309.54666666666662</v>
      </c>
      <c r="C90" s="25">
        <v>8.0083974481992612</v>
      </c>
      <c r="D90" s="25">
        <v>23.982323333466837</v>
      </c>
    </row>
    <row r="91" spans="1:7" ht="16.5" customHeight="1" thickBot="1" x14ac:dyDescent="0.3">
      <c r="A91" s="49" t="s">
        <v>131</v>
      </c>
      <c r="B91" s="50"/>
      <c r="C91" s="50"/>
      <c r="D91" s="51"/>
    </row>
    <row r="92" spans="1:7" ht="13.5" thickBot="1" x14ac:dyDescent="0.3">
      <c r="A92" s="18" t="s">
        <v>113</v>
      </c>
      <c r="B92" s="25">
        <f>AVERAGE(B43:B48)</f>
        <v>313.43166666666667</v>
      </c>
      <c r="C92" s="17">
        <f>B92/B90*100-100</f>
        <v>1.2550611647140073</v>
      </c>
      <c r="D92" s="17">
        <f>B92/B89*100-100</f>
        <v>9.3639688992015522</v>
      </c>
    </row>
    <row r="93" spans="1:7" ht="13.5" thickBot="1" x14ac:dyDescent="0.3">
      <c r="A93" s="18" t="s">
        <v>114</v>
      </c>
      <c r="B93" s="25">
        <f>AVERAGE(B49:B54)</f>
        <v>305.44</v>
      </c>
      <c r="C93" s="17">
        <f>B93/B92*100-100</f>
        <v>-2.5497317331263076</v>
      </c>
      <c r="D93" s="17">
        <f>B93/B90*100-100</f>
        <v>-1.3266712611991665</v>
      </c>
    </row>
    <row r="94" spans="1:7" ht="15.75" x14ac:dyDescent="0.25">
      <c r="A94" s="14"/>
      <c r="B94" s="4"/>
      <c r="C94" s="47" t="s">
        <v>122</v>
      </c>
      <c r="D94" s="47"/>
    </row>
    <row r="95" spans="1:7" ht="18.75" x14ac:dyDescent="0.25">
      <c r="A95" s="21"/>
      <c r="B95" s="21"/>
      <c r="C95" s="47" t="s">
        <v>1</v>
      </c>
      <c r="D95" s="47"/>
    </row>
    <row r="96" spans="1:7" ht="15.75" x14ac:dyDescent="0.25">
      <c r="A96" s="42" t="s">
        <v>144</v>
      </c>
      <c r="B96" s="4"/>
      <c r="C96" s="47" t="s">
        <v>143</v>
      </c>
      <c r="D96" s="47"/>
    </row>
    <row r="100" spans="1:4" x14ac:dyDescent="0.25">
      <c r="A100" s="24"/>
    </row>
    <row r="104" spans="1:4" s="23" customFormat="1" ht="15" x14ac:dyDescent="0.25">
      <c r="A104" s="22"/>
      <c r="B104" s="1"/>
      <c r="C104" s="1"/>
      <c r="D104" s="1"/>
    </row>
  </sheetData>
  <mergeCells count="17">
    <mergeCell ref="A3:D3"/>
    <mergeCell ref="A16:D16"/>
    <mergeCell ref="C94:D94"/>
    <mergeCell ref="C95:D95"/>
    <mergeCell ref="A29:D29"/>
    <mergeCell ref="A42:D42"/>
    <mergeCell ref="A76:D76"/>
    <mergeCell ref="A55:D55"/>
    <mergeCell ref="C96:D96"/>
    <mergeCell ref="A59:D59"/>
    <mergeCell ref="A85:D85"/>
    <mergeCell ref="A66:D66"/>
    <mergeCell ref="A88:D88"/>
    <mergeCell ref="A61:D61"/>
    <mergeCell ref="A71:D71"/>
    <mergeCell ref="A91:D91"/>
    <mergeCell ref="A81:D8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portrait" r:id="rId1"/>
  <ignoredErrors>
    <ignoredError sqref="B77:B80 B92:B9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2025-10-09T10:23:48Z</cp:lastPrinted>
  <dcterms:created xsi:type="dcterms:W3CDTF">2019-08-26T06:34:44Z</dcterms:created>
  <dcterms:modified xsi:type="dcterms:W3CDTF">2025-10-09T10:25:48Z</dcterms:modified>
</cp:coreProperties>
</file>